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2.xml" ContentType="application/vnd.openxmlformats-officedocument.spreadsheetml.comments+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3.xml" ContentType="application/vnd.openxmlformats-officedocument.spreadsheetml.comment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drawings/drawing4.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ctrlProps/ctrlProp10.xml" ContentType="application/vnd.ms-excel.controlproperties+xml"/>
  <Override PartName="/xl/ctrlProps/ctrlProp11.xml" ContentType="application/vnd.ms-excel.controlproperties+xml"/>
  <Override PartName="/xl/comments4.xml" ContentType="application/vnd.openxmlformats-officedocument.spreadsheetml.comments+xml"/>
  <Override PartName="/xl/charts/chart7.xml" ContentType="application/vnd.openxmlformats-officedocument.drawingml.chart+xml"/>
  <Override PartName="/xl/drawings/drawing5.xml" ContentType="application/vnd.openxmlformats-officedocument.drawing+xml"/>
  <Override PartName="/xl/ctrlProps/ctrlProp12.xml" ContentType="application/vnd.ms-excel.controlproperties+xml"/>
  <Override PartName="/xl/comments5.xml" ContentType="application/vnd.openxmlformats-officedocument.spreadsheetml.comments+xml"/>
  <Override PartName="/xl/charts/chart8.xml" ContentType="application/vnd.openxmlformats-officedocument.drawingml.chart+xml"/>
  <Override PartName="/xl/drawings/drawing6.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6.xml" ContentType="application/vnd.openxmlformats-officedocument.spreadsheetml.comments+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KAXKX'Veso'Cloud\CONFERENCES\19'Safefoodlab'UHT'May'19\"/>
    </mc:Choice>
  </mc:AlternateContent>
  <bookViews>
    <workbookView xWindow="0" yWindow="0" windowWidth="20490" windowHeight="10065"/>
  </bookViews>
  <sheets>
    <sheet name="Compare URANIUM OK" sheetId="6" r:id="rId1"/>
    <sheet name="(1) u_modeling Y=f(X)" sheetId="4" r:id="rId2"/>
    <sheet name="(2) Пречене " sheetId="5" r:id="rId3"/>
    <sheet name="(3)Horwitz" sheetId="2" r:id="rId4"/>
    <sheet name="(4)LOD'2'ST'distr" sheetId="1" r:id="rId5"/>
    <sheet name="(5)Uf_target" sheetId="3" r:id="rId6"/>
  </sheets>
  <externalReferences>
    <externalReference r:id="rId7"/>
    <externalReference r:id="rId8"/>
    <externalReference r:id="rId9"/>
    <externalReference r:id="rId10"/>
    <externalReference r:id="rId11"/>
    <externalReference r:id="rId12"/>
    <externalReference r:id="rId13"/>
    <externalReference r:id="rId14"/>
  </externalReferences>
  <definedNames>
    <definedName name="C_end" localSheetId="1">#REF!</definedName>
    <definedName name="C_end" localSheetId="2">#REF!</definedName>
    <definedName name="C_end" localSheetId="4">#REF!</definedName>
    <definedName name="C_end" localSheetId="5">#REF!</definedName>
    <definedName name="C_end" localSheetId="0">#REF!</definedName>
    <definedName name="C_end">#REF!</definedName>
    <definedName name="DF_2" localSheetId="1">#REF!</definedName>
    <definedName name="DF_2" localSheetId="2">#REF!</definedName>
    <definedName name="DF_2" localSheetId="4">#REF!</definedName>
    <definedName name="DF_2" localSheetId="5">#REF!</definedName>
    <definedName name="DF_2" localSheetId="0">#REF!</definedName>
    <definedName name="DF_2">#REF!</definedName>
    <definedName name="dfdf" localSheetId="1">[1]ANOVA_Bertil!#REF!</definedName>
    <definedName name="dfdf" localSheetId="2">[2]ANOVA_Bertil!#REF!</definedName>
    <definedName name="dfdf" localSheetId="3">[1]ANOVA_Bertil!#REF!</definedName>
    <definedName name="dfdf" localSheetId="4">[3]ANOVA_Bertil!#REF!</definedName>
    <definedName name="dfdf" localSheetId="5">[1]ANOVA_Bertil!#REF!</definedName>
    <definedName name="dfdf" localSheetId="0">[3]ANOVA_Bertil!#REF!</definedName>
    <definedName name="dfdf">[3]ANOVA_Bertil!#REF!</definedName>
    <definedName name="m_A_s" localSheetId="1">[1]Sheet2!$D$7</definedName>
    <definedName name="m_A_s" localSheetId="2">[4]Sheet2!$D$7</definedName>
    <definedName name="m_A_s" localSheetId="3">[5]Sheet2!$D$7</definedName>
    <definedName name="m_A_s" localSheetId="4">[5]Sheet2!$D$7</definedName>
    <definedName name="m_A_s" localSheetId="5">[5]Sheet2!$D$7</definedName>
    <definedName name="m_A_s" localSheetId="0">[5]Sheet2!$D$7</definedName>
    <definedName name="m_A_s">#REF!</definedName>
    <definedName name="m_s" localSheetId="1">[1]Sheet2!$D$6</definedName>
    <definedName name="m_s" localSheetId="2">[4]Sheet2!$D$6</definedName>
    <definedName name="m_s" localSheetId="3">[5]Sheet2!$D$6</definedName>
    <definedName name="m_s" localSheetId="4">[5]Sheet2!$D$6</definedName>
    <definedName name="m_s" localSheetId="5">[5]Sheet2!$D$6</definedName>
    <definedName name="m_s" localSheetId="0">[5]Sheet2!$D$6</definedName>
    <definedName name="m_s">#REF!</definedName>
    <definedName name="Mat_est" localSheetId="1">'[1]NORM''dISTR Au руда CQ'!$C$2</definedName>
    <definedName name="Mat_est" localSheetId="2">'[4]NORM''dISTR Au руда CQ'!$C$2</definedName>
    <definedName name="Mat_est" localSheetId="3">'[5]NORM''dISTR Au руда CQ'!$C$2</definedName>
    <definedName name="Mat_est" localSheetId="4">'[5]NORM''dISTR Au руда CQ'!$C$2</definedName>
    <definedName name="Mat_est" localSheetId="5">'[5]NORM''dISTR Au руда CQ'!$C$2</definedName>
    <definedName name="Mat_est" localSheetId="0">'[5]NORM''dISTR Au руда CQ'!$C$2</definedName>
    <definedName name="Mat_est">'[2]NORM''dISTR Au руда CQ'!$C$2</definedName>
    <definedName name="Mean_value_of_all_measurment" localSheetId="1">[1]ANOVA_Bertil!$C$24</definedName>
    <definedName name="Mean_value_of_all_measurment" localSheetId="2">[4]ANOVA_Bertil!$C$24</definedName>
    <definedName name="Mean_value_of_all_measurment" localSheetId="3">[5]ANOVA_Bertil!$C$24</definedName>
    <definedName name="Mean_value_of_all_measurment" localSheetId="4">[5]ANOVA_Bertil!$C$24</definedName>
    <definedName name="Mean_value_of_all_measurment" localSheetId="5">[5]ANOVA_Bertil!$C$24</definedName>
    <definedName name="Mean_value_of_all_measurment" localSheetId="0">[5]ANOVA_Bertil!$C$24</definedName>
    <definedName name="Mean_value_of_all_measurment">[2]ANOVA_Bertil!$C$24</definedName>
    <definedName name="Number_of_sample_targets" localSheetId="1">[1]ANOVA_Bertil!$C$7</definedName>
    <definedName name="Number_of_sample_targets" localSheetId="2">[4]ANOVA_Bertil!$C$7</definedName>
    <definedName name="Number_of_sample_targets" localSheetId="3">[5]ANOVA_Bertil!$C$7</definedName>
    <definedName name="Number_of_sample_targets" localSheetId="4">[5]ANOVA_Bertil!$C$7</definedName>
    <definedName name="Number_of_sample_targets" localSheetId="5">[5]ANOVA_Bertil!$C$7</definedName>
    <definedName name="Number_of_sample_targets" localSheetId="0">[5]ANOVA_Bertil!$C$7</definedName>
    <definedName name="Number_of_sample_targets">[2]ANOVA_Bertil!$C$7</definedName>
    <definedName name="ogi" localSheetId="1">[1]ANOVA_Bertil!#REF!</definedName>
    <definedName name="ogi" localSheetId="2">[4]ANOVA_Bertil!#REF!</definedName>
    <definedName name="ogi" localSheetId="3">[5]ANOVA_Bertil!#REF!</definedName>
    <definedName name="ogi" localSheetId="4">[5]ANOVA_Bertil!#REF!</definedName>
    <definedName name="ogi" localSheetId="5">[5]ANOVA_Bertil!#REF!</definedName>
    <definedName name="ogi" localSheetId="0">[5]ANOVA_Bertil!#REF!</definedName>
    <definedName name="ogi">[6]ANOVA_Bertil!#REF!</definedName>
    <definedName name="Sigma" localSheetId="1">'[1]NORM''dISTR Au руда CQ'!$C$3</definedName>
    <definedName name="Sigma" localSheetId="2">'[4]NORM''dISTR Au руда CQ'!$C$3</definedName>
    <definedName name="Sigma" localSheetId="3">'[5]NORM''dISTR Au руда CQ'!$C$3</definedName>
    <definedName name="Sigma" localSheetId="4">'[5]NORM''dISTR Au руда CQ'!$C$3</definedName>
    <definedName name="Sigma" localSheetId="5">'[5]NORM''dISTR Au руда CQ'!$C$3</definedName>
    <definedName name="Sigma" localSheetId="0">'[5]NORM''dISTR Au руда CQ'!$C$3</definedName>
    <definedName name="Sigma">'[2]NORM''dISTR Au руда CQ'!$C$3</definedName>
    <definedName name="Tab1_sorted">[8]!Table1[#All]</definedName>
    <definedName name="ttt" localSheetId="1">[1]ANOVA_Bertil!#REF!</definedName>
    <definedName name="ttt" localSheetId="2">[2]ANOVA_Bertil!#REF!</definedName>
    <definedName name="ttt" localSheetId="3">[1]ANOVA_Bertil!#REF!</definedName>
    <definedName name="ttt" localSheetId="4">[3]ANOVA_Bertil!#REF!</definedName>
    <definedName name="ttt" localSheetId="5">[1]ANOVA_Bertil!#REF!</definedName>
    <definedName name="ttt" localSheetId="0">[3]ANOVA_Bertil!#REF!</definedName>
    <definedName name="ttt">[3]ANOVA_Bertil!#REF!</definedName>
    <definedName name="TTT_A_s">[4]Sheet2!$D$7</definedName>
    <definedName name="tttt">[6]ANOVA_Bertil!$C$24</definedName>
    <definedName name="V_K_1" localSheetId="1">[1]Sheet2!$D$9</definedName>
    <definedName name="V_K_1" localSheetId="2">[4]Sheet2!$D$9</definedName>
    <definedName name="V_K_1" localSheetId="3">[5]Sheet2!$D$9</definedName>
    <definedName name="V_K_1" localSheetId="4">[5]Sheet2!$D$9</definedName>
    <definedName name="V_K_1" localSheetId="5">[5]Sheet2!$D$9</definedName>
    <definedName name="V_K_1" localSheetId="0">[5]Sheet2!$D$9</definedName>
    <definedName name="V_K_1">#REF!</definedName>
    <definedName name="VESO" localSheetId="1">[1]ANOVA_Bertil!#REF!</definedName>
    <definedName name="VESO" localSheetId="2">[4]ANOVA_Bertil!#REF!</definedName>
    <definedName name="VESO" localSheetId="3">[5]ANOVA_Bertil!#REF!</definedName>
    <definedName name="VESO" localSheetId="4">[5]ANOVA_Bertil!#REF!</definedName>
    <definedName name="VESO" localSheetId="5">[5]ANOVA_Bertil!#REF!</definedName>
    <definedName name="VESO" localSheetId="0">[5]ANOVA_Bertil!#REF!</definedName>
    <definedName name="VESO">[6]ANOVA_Bertil!#REF!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51" i="6" l="1"/>
  <c r="R51" i="6"/>
  <c r="R50" i="6"/>
  <c r="T23" i="6"/>
  <c r="T22" i="6"/>
  <c r="T21" i="6"/>
  <c r="T20" i="6"/>
  <c r="D20" i="6"/>
  <c r="C22" i="6" s="1"/>
  <c r="T19" i="6"/>
  <c r="C18" i="6"/>
  <c r="G16" i="6"/>
  <c r="G18" i="6" s="1"/>
  <c r="F4" i="6"/>
  <c r="F3" i="6"/>
  <c r="C3" i="6"/>
  <c r="Y74" i="6" s="1"/>
  <c r="Y59" i="6" l="1"/>
  <c r="Y67" i="6"/>
  <c r="AG3" i="6"/>
  <c r="Y5" i="6"/>
  <c r="AG7" i="6"/>
  <c r="AG9" i="6"/>
  <c r="AG11" i="6"/>
  <c r="AG13" i="6"/>
  <c r="AG15" i="6"/>
  <c r="Y16" i="6"/>
  <c r="Y18" i="6"/>
  <c r="AG19" i="6"/>
  <c r="Y21" i="6"/>
  <c r="AG22" i="6"/>
  <c r="Y23" i="6"/>
  <c r="Y25" i="6"/>
  <c r="Y27" i="6"/>
  <c r="Y29" i="6"/>
  <c r="Y31" i="6"/>
  <c r="AG33" i="6"/>
  <c r="AG37" i="6"/>
  <c r="Y45" i="6"/>
  <c r="Y7" i="6"/>
  <c r="Y9" i="6"/>
  <c r="Y11" i="6"/>
  <c r="Y13" i="6"/>
  <c r="Y15" i="6"/>
  <c r="AG16" i="6"/>
  <c r="R18" i="6"/>
  <c r="AG18" i="6"/>
  <c r="Y19" i="6"/>
  <c r="AG21" i="6"/>
  <c r="Y22" i="6"/>
  <c r="AG23" i="6"/>
  <c r="AG25" i="6"/>
  <c r="AG27" i="6"/>
  <c r="AG29" i="6"/>
  <c r="Y33" i="6"/>
  <c r="Y37" i="6"/>
  <c r="Y41" i="6"/>
  <c r="Y49" i="6"/>
  <c r="Y55" i="6"/>
  <c r="Y63" i="6"/>
  <c r="K3" i="6"/>
  <c r="G22" i="6" s="1"/>
  <c r="C4" i="6"/>
  <c r="K5" i="6"/>
  <c r="A21" i="6" s="1"/>
  <c r="Z7" i="6"/>
  <c r="Z9" i="6"/>
  <c r="Z11" i="6"/>
  <c r="Z13" i="6"/>
  <c r="Z15" i="6"/>
  <c r="AH16" i="6"/>
  <c r="AH18" i="6"/>
  <c r="Z19" i="6"/>
  <c r="AH21" i="6"/>
  <c r="AH22" i="6"/>
  <c r="Z23" i="6"/>
  <c r="Z25" i="6"/>
  <c r="Z27" i="6"/>
  <c r="Z29" i="6"/>
  <c r="Z31" i="6"/>
  <c r="AH33" i="6"/>
  <c r="AH37" i="6"/>
  <c r="Z45" i="6"/>
  <c r="Z51" i="6"/>
  <c r="Z59" i="6"/>
  <c r="Z67" i="6"/>
  <c r="AH3" i="6"/>
  <c r="Z5" i="6"/>
  <c r="AH7" i="6"/>
  <c r="AH9" i="6"/>
  <c r="AH11" i="6"/>
  <c r="AH13" i="6"/>
  <c r="AH15" i="6"/>
  <c r="Z16" i="6"/>
  <c r="Z18" i="6"/>
  <c r="AH19" i="6"/>
  <c r="Z21" i="6"/>
  <c r="Z22" i="6"/>
  <c r="AH23" i="6"/>
  <c r="AH25" i="6"/>
  <c r="AH27" i="6"/>
  <c r="AH29" i="6"/>
  <c r="Z33" i="6"/>
  <c r="Z37" i="6"/>
  <c r="Z41" i="6"/>
  <c r="Z49" i="6"/>
  <c r="Z55" i="6"/>
  <c r="Z63" i="6"/>
  <c r="Z74" i="6"/>
  <c r="AA140" i="6"/>
  <c r="AB140" i="6" s="1"/>
  <c r="AA139" i="6"/>
  <c r="AB139" i="6" s="1"/>
  <c r="AA138" i="6"/>
  <c r="AB138" i="6" s="1"/>
  <c r="AA137" i="6"/>
  <c r="AB137" i="6" s="1"/>
  <c r="AA136" i="6"/>
  <c r="AB136" i="6" s="1"/>
  <c r="AA135" i="6"/>
  <c r="AB135" i="6" s="1"/>
  <c r="AA134" i="6"/>
  <c r="AB134" i="6" s="1"/>
  <c r="AA133" i="6"/>
  <c r="AB133" i="6" s="1"/>
  <c r="AA132" i="6"/>
  <c r="AB132" i="6" s="1"/>
  <c r="AA131" i="6"/>
  <c r="AB131" i="6" s="1"/>
  <c r="AA130" i="6"/>
  <c r="AB130" i="6" s="1"/>
  <c r="AA129" i="6"/>
  <c r="AB129" i="6" s="1"/>
  <c r="AA128" i="6"/>
  <c r="AB128" i="6" s="1"/>
  <c r="AA127" i="6"/>
  <c r="AB127" i="6" s="1"/>
  <c r="AA126" i="6"/>
  <c r="AB126" i="6" s="1"/>
  <c r="AA125" i="6"/>
  <c r="AB125" i="6" s="1"/>
  <c r="AA124" i="6"/>
  <c r="AB124" i="6" s="1"/>
  <c r="AA123" i="6"/>
  <c r="AB123" i="6" s="1"/>
  <c r="AA122" i="6"/>
  <c r="AB122" i="6" s="1"/>
  <c r="AA121" i="6"/>
  <c r="AB121" i="6" s="1"/>
  <c r="AA120" i="6"/>
  <c r="AB120" i="6" s="1"/>
  <c r="AA119" i="6"/>
  <c r="AB119" i="6" s="1"/>
  <c r="AA118" i="6"/>
  <c r="AB118" i="6" s="1"/>
  <c r="AA117" i="6"/>
  <c r="AB117" i="6" s="1"/>
  <c r="AA116" i="6"/>
  <c r="AB116" i="6" s="1"/>
  <c r="AA115" i="6"/>
  <c r="AB115" i="6" s="1"/>
  <c r="AA114" i="6"/>
  <c r="AB114" i="6" s="1"/>
  <c r="AA113" i="6"/>
  <c r="AB113" i="6" s="1"/>
  <c r="AA112" i="6"/>
  <c r="AB112" i="6" s="1"/>
  <c r="AA111" i="6"/>
  <c r="AB111" i="6" s="1"/>
  <c r="AA110" i="6"/>
  <c r="AB110" i="6" s="1"/>
  <c r="AA109" i="6"/>
  <c r="AB109" i="6" s="1"/>
  <c r="AA108" i="6"/>
  <c r="AB108" i="6" s="1"/>
  <c r="AA107" i="6"/>
  <c r="AB107" i="6" s="1"/>
  <c r="AA106" i="6"/>
  <c r="AB106" i="6" s="1"/>
  <c r="AA105" i="6"/>
  <c r="AB105" i="6" s="1"/>
  <c r="AA104" i="6"/>
  <c r="AB104" i="6" s="1"/>
  <c r="AA103" i="6"/>
  <c r="AB103" i="6" s="1"/>
  <c r="AA102" i="6"/>
  <c r="AB102" i="6" s="1"/>
  <c r="AA101" i="6"/>
  <c r="AB101" i="6" s="1"/>
  <c r="AA100" i="6"/>
  <c r="AB100" i="6" s="1"/>
  <c r="AA99" i="6"/>
  <c r="AB99" i="6" s="1"/>
  <c r="AA98" i="6"/>
  <c r="AB98" i="6" s="1"/>
  <c r="AA97" i="6"/>
  <c r="AB97" i="6" s="1"/>
  <c r="AA96" i="6"/>
  <c r="AB96" i="6" s="1"/>
  <c r="AA95" i="6"/>
  <c r="AB95" i="6" s="1"/>
  <c r="AA94" i="6"/>
  <c r="AB94" i="6" s="1"/>
  <c r="AA93" i="6"/>
  <c r="AB93" i="6" s="1"/>
  <c r="AA92" i="6"/>
  <c r="AB92" i="6" s="1"/>
  <c r="AA91" i="6"/>
  <c r="AB91" i="6" s="1"/>
  <c r="AA90" i="6"/>
  <c r="AB90" i="6" s="1"/>
  <c r="AA89" i="6"/>
  <c r="AB89" i="6" s="1"/>
  <c r="AA88" i="6"/>
  <c r="AB88" i="6" s="1"/>
  <c r="AA87" i="6"/>
  <c r="AB87" i="6" s="1"/>
  <c r="AA86" i="6"/>
  <c r="AB86" i="6" s="1"/>
  <c r="AA85" i="6"/>
  <c r="AB85" i="6" s="1"/>
  <c r="AA84" i="6"/>
  <c r="AB84" i="6" s="1"/>
  <c r="AA83" i="6"/>
  <c r="AB83" i="6" s="1"/>
  <c r="AA82" i="6"/>
  <c r="AB82" i="6" s="1"/>
  <c r="AA81" i="6"/>
  <c r="AB81" i="6" s="1"/>
  <c r="AG79" i="6"/>
  <c r="AA79" i="6"/>
  <c r="AB79" i="6" s="1"/>
  <c r="AG77" i="6"/>
  <c r="AA77" i="6"/>
  <c r="AB77" i="6" s="1"/>
  <c r="AG75" i="6"/>
  <c r="AA75" i="6"/>
  <c r="AB75" i="6" s="1"/>
  <c r="AG73" i="6"/>
  <c r="AA73" i="6"/>
  <c r="AB73" i="6" s="1"/>
  <c r="AG71" i="6"/>
  <c r="AA71" i="6"/>
  <c r="AB71" i="6" s="1"/>
  <c r="AG69" i="6"/>
  <c r="AA69" i="6"/>
  <c r="AB69" i="6" s="1"/>
  <c r="AG80" i="6"/>
  <c r="AA78" i="6"/>
  <c r="AB78" i="6" s="1"/>
  <c r="AG76" i="6"/>
  <c r="AA74" i="6"/>
  <c r="AB74" i="6" s="1"/>
  <c r="AG72" i="6"/>
  <c r="AA70" i="6"/>
  <c r="AB70" i="6" s="1"/>
  <c r="AG68" i="6"/>
  <c r="AG66" i="6"/>
  <c r="AA66" i="6"/>
  <c r="AB66" i="6" s="1"/>
  <c r="AG64" i="6"/>
  <c r="AA64" i="6"/>
  <c r="AB64" i="6" s="1"/>
  <c r="AG62" i="6"/>
  <c r="AA62" i="6"/>
  <c r="AB62" i="6" s="1"/>
  <c r="AG60" i="6"/>
  <c r="AA60" i="6"/>
  <c r="AB60" i="6" s="1"/>
  <c r="AG58" i="6"/>
  <c r="AA58" i="6"/>
  <c r="AB58" i="6" s="1"/>
  <c r="AG56" i="6"/>
  <c r="AA56" i="6"/>
  <c r="AB56" i="6" s="1"/>
  <c r="AG54" i="6"/>
  <c r="AA54" i="6"/>
  <c r="AB54" i="6" s="1"/>
  <c r="AG52" i="6"/>
  <c r="AA52" i="6"/>
  <c r="AB52" i="6" s="1"/>
  <c r="AG48" i="6"/>
  <c r="AA48" i="6"/>
  <c r="AB48" i="6" s="1"/>
  <c r="AG46" i="6"/>
  <c r="AA46" i="6"/>
  <c r="AB46" i="6" s="1"/>
  <c r="AG44" i="6"/>
  <c r="AA44" i="6"/>
  <c r="AB44" i="6" s="1"/>
  <c r="AG42" i="6"/>
  <c r="AA42" i="6"/>
  <c r="AB42" i="6" s="1"/>
  <c r="AG40" i="6"/>
  <c r="AA40" i="6"/>
  <c r="AB40" i="6" s="1"/>
  <c r="AA38" i="6"/>
  <c r="AB38" i="6" s="1"/>
  <c r="AA36" i="6"/>
  <c r="AB36" i="6" s="1"/>
  <c r="AA34" i="6"/>
  <c r="AB34" i="6" s="1"/>
  <c r="AA32" i="6"/>
  <c r="AB32" i="6" s="1"/>
  <c r="AI3" i="6"/>
  <c r="AA5" i="6"/>
  <c r="AB5" i="6" s="1"/>
  <c r="AC5" i="6" s="1"/>
  <c r="AA7" i="6"/>
  <c r="AB7" i="6" s="1"/>
  <c r="AI7" i="6"/>
  <c r="AA9" i="6"/>
  <c r="AB9" i="6" s="1"/>
  <c r="AI9" i="6"/>
  <c r="AA11" i="6"/>
  <c r="AB11" i="6" s="1"/>
  <c r="AI11" i="6"/>
  <c r="AA13" i="6"/>
  <c r="AB13" i="6" s="1"/>
  <c r="AI13" i="6"/>
  <c r="AA15" i="6"/>
  <c r="AB15" i="6" s="1"/>
  <c r="AI15" i="6"/>
  <c r="AA16" i="6"/>
  <c r="AB16" i="6" s="1"/>
  <c r="AI16" i="6"/>
  <c r="AA18" i="6"/>
  <c r="AB18" i="6" s="1"/>
  <c r="AI18" i="6"/>
  <c r="V19" i="6"/>
  <c r="AA19" i="6"/>
  <c r="AB19" i="6" s="1"/>
  <c r="AI19" i="6"/>
  <c r="AA21" i="6"/>
  <c r="AB21" i="6" s="1"/>
  <c r="AI21" i="6"/>
  <c r="AA22" i="6"/>
  <c r="AB22" i="6" s="1"/>
  <c r="AI22" i="6"/>
  <c r="AA23" i="6"/>
  <c r="AB23" i="6" s="1"/>
  <c r="AI23" i="6"/>
  <c r="AA25" i="6"/>
  <c r="AB25" i="6" s="1"/>
  <c r="AI25" i="6"/>
  <c r="AA27" i="6"/>
  <c r="AB27" i="6" s="1"/>
  <c r="AI27" i="6"/>
  <c r="AA29" i="6"/>
  <c r="AB29" i="6" s="1"/>
  <c r="AI29" i="6"/>
  <c r="AA31" i="6"/>
  <c r="AB31" i="6" s="1"/>
  <c r="AA35" i="6"/>
  <c r="AB35" i="6" s="1"/>
  <c r="AA39" i="6"/>
  <c r="AB39" i="6" s="1"/>
  <c r="AG41" i="6"/>
  <c r="AA43" i="6"/>
  <c r="AB43" i="6" s="1"/>
  <c r="AG45" i="6"/>
  <c r="AA47" i="6"/>
  <c r="AB47" i="6" s="1"/>
  <c r="AG49" i="6"/>
  <c r="AA50" i="6"/>
  <c r="AB50" i="6" s="1"/>
  <c r="AG51" i="6"/>
  <c r="AA53" i="6"/>
  <c r="AB53" i="6" s="1"/>
  <c r="AG55" i="6"/>
  <c r="AA57" i="6"/>
  <c r="AB57" i="6" s="1"/>
  <c r="AG59" i="6"/>
  <c r="AA61" i="6"/>
  <c r="AB61" i="6" s="1"/>
  <c r="AG63" i="6"/>
  <c r="AA65" i="6"/>
  <c r="AB65" i="6" s="1"/>
  <c r="AG67" i="6"/>
  <c r="AA68" i="6"/>
  <c r="AB68" i="6" s="1"/>
  <c r="AG70" i="6"/>
  <c r="AA76" i="6"/>
  <c r="AB76" i="6" s="1"/>
  <c r="AG78" i="6"/>
  <c r="Y140" i="6"/>
  <c r="Z140" i="6" s="1"/>
  <c r="Y139" i="6"/>
  <c r="Z139" i="6" s="1"/>
  <c r="Y138" i="6"/>
  <c r="Z138" i="6" s="1"/>
  <c r="Y137" i="6"/>
  <c r="Z137" i="6" s="1"/>
  <c r="Y136" i="6"/>
  <c r="Z136" i="6" s="1"/>
  <c r="Y135" i="6"/>
  <c r="Z135" i="6" s="1"/>
  <c r="Y134" i="6"/>
  <c r="Z134" i="6" s="1"/>
  <c r="Y133" i="6"/>
  <c r="Z133" i="6" s="1"/>
  <c r="Y132" i="6"/>
  <c r="Z132" i="6" s="1"/>
  <c r="Y131" i="6"/>
  <c r="Z131" i="6" s="1"/>
  <c r="Y130" i="6"/>
  <c r="Z130" i="6" s="1"/>
  <c r="Y129" i="6"/>
  <c r="Z129" i="6" s="1"/>
  <c r="Y128" i="6"/>
  <c r="Z128" i="6" s="1"/>
  <c r="Y127" i="6"/>
  <c r="Z127" i="6" s="1"/>
  <c r="Y126" i="6"/>
  <c r="Z126" i="6" s="1"/>
  <c r="Y125" i="6"/>
  <c r="Z125" i="6" s="1"/>
  <c r="Y124" i="6"/>
  <c r="Z124" i="6" s="1"/>
  <c r="Y123" i="6"/>
  <c r="Z123" i="6" s="1"/>
  <c r="Y122" i="6"/>
  <c r="Z122" i="6" s="1"/>
  <c r="Y121" i="6"/>
  <c r="Z121" i="6" s="1"/>
  <c r="Y120" i="6"/>
  <c r="Z120" i="6" s="1"/>
  <c r="Y119" i="6"/>
  <c r="Z119" i="6" s="1"/>
  <c r="Y118" i="6"/>
  <c r="Z118" i="6" s="1"/>
  <c r="Y117" i="6"/>
  <c r="Z117" i="6" s="1"/>
  <c r="Y116" i="6"/>
  <c r="Z116" i="6" s="1"/>
  <c r="Y115" i="6"/>
  <c r="Z115" i="6" s="1"/>
  <c r="Y114" i="6"/>
  <c r="Z114" i="6" s="1"/>
  <c r="Y113" i="6"/>
  <c r="Z113" i="6" s="1"/>
  <c r="Y112" i="6"/>
  <c r="Z112" i="6" s="1"/>
  <c r="Y111" i="6"/>
  <c r="Z111" i="6" s="1"/>
  <c r="Y110" i="6"/>
  <c r="Z110" i="6" s="1"/>
  <c r="Y109" i="6"/>
  <c r="Z109" i="6" s="1"/>
  <c r="Y108" i="6"/>
  <c r="Z108" i="6" s="1"/>
  <c r="Y107" i="6"/>
  <c r="Z107" i="6" s="1"/>
  <c r="Y106" i="6"/>
  <c r="Z106" i="6" s="1"/>
  <c r="Y105" i="6"/>
  <c r="Z105" i="6" s="1"/>
  <c r="Y104" i="6"/>
  <c r="Z104" i="6" s="1"/>
  <c r="Y103" i="6"/>
  <c r="Z103" i="6" s="1"/>
  <c r="Y102" i="6"/>
  <c r="Z102" i="6" s="1"/>
  <c r="Y101" i="6"/>
  <c r="Z101" i="6" s="1"/>
  <c r="Y100" i="6"/>
  <c r="Z100" i="6" s="1"/>
  <c r="Y99" i="6"/>
  <c r="Z99" i="6" s="1"/>
  <c r="Y98" i="6"/>
  <c r="Z98" i="6" s="1"/>
  <c r="Y97" i="6"/>
  <c r="Z97" i="6" s="1"/>
  <c r="Y96" i="6"/>
  <c r="Z96" i="6" s="1"/>
  <c r="Y95" i="6"/>
  <c r="Z95" i="6" s="1"/>
  <c r="Y94" i="6"/>
  <c r="Z94" i="6" s="1"/>
  <c r="Y93" i="6"/>
  <c r="Z93" i="6" s="1"/>
  <c r="Y92" i="6"/>
  <c r="Z92" i="6" s="1"/>
  <c r="Y91" i="6"/>
  <c r="Z91" i="6" s="1"/>
  <c r="Y90" i="6"/>
  <c r="Z90" i="6" s="1"/>
  <c r="Y89" i="6"/>
  <c r="Z89" i="6" s="1"/>
  <c r="Y88" i="6"/>
  <c r="Z88" i="6" s="1"/>
  <c r="Y87" i="6"/>
  <c r="Z87" i="6" s="1"/>
  <c r="Y86" i="6"/>
  <c r="Z86" i="6" s="1"/>
  <c r="Y85" i="6"/>
  <c r="Z85" i="6" s="1"/>
  <c r="Y84" i="6"/>
  <c r="Z84" i="6" s="1"/>
  <c r="Y83" i="6"/>
  <c r="Z83" i="6" s="1"/>
  <c r="Y82" i="6"/>
  <c r="Z82" i="6" s="1"/>
  <c r="Y81" i="6"/>
  <c r="Z81" i="6" s="1"/>
  <c r="Y79" i="6"/>
  <c r="Z79" i="6" s="1"/>
  <c r="Y77" i="6"/>
  <c r="Z77" i="6" s="1"/>
  <c r="Y75" i="6"/>
  <c r="Z75" i="6" s="1"/>
  <c r="Y73" i="6"/>
  <c r="Z73" i="6" s="1"/>
  <c r="Y71" i="6"/>
  <c r="Z71" i="6" s="1"/>
  <c r="Y69" i="6"/>
  <c r="Z69" i="6" s="1"/>
  <c r="Y80" i="6"/>
  <c r="Z80" i="6" s="1"/>
  <c r="Y76" i="6"/>
  <c r="Z76" i="6" s="1"/>
  <c r="Y72" i="6"/>
  <c r="Z72" i="6" s="1"/>
  <c r="Y68" i="6"/>
  <c r="Z68" i="6" s="1"/>
  <c r="Y66" i="6"/>
  <c r="Z66" i="6" s="1"/>
  <c r="Y64" i="6"/>
  <c r="Z64" i="6" s="1"/>
  <c r="Y62" i="6"/>
  <c r="Z62" i="6" s="1"/>
  <c r="Y60" i="6"/>
  <c r="Z60" i="6" s="1"/>
  <c r="Y58" i="6"/>
  <c r="Z58" i="6" s="1"/>
  <c r="Y56" i="6"/>
  <c r="Z56" i="6" s="1"/>
  <c r="Y54" i="6"/>
  <c r="Z54" i="6" s="1"/>
  <c r="Y52" i="6"/>
  <c r="Z52" i="6" s="1"/>
  <c r="Y48" i="6"/>
  <c r="Z48" i="6" s="1"/>
  <c r="Y46" i="6"/>
  <c r="Z46" i="6" s="1"/>
  <c r="Y44" i="6"/>
  <c r="Z44" i="6" s="1"/>
  <c r="Y42" i="6"/>
  <c r="Z42" i="6" s="1"/>
  <c r="Y40" i="6"/>
  <c r="Z40" i="6" s="1"/>
  <c r="AG38" i="6"/>
  <c r="Y38" i="6"/>
  <c r="Z38" i="6" s="1"/>
  <c r="AG36" i="6"/>
  <c r="Y36" i="6"/>
  <c r="Z36" i="6" s="1"/>
  <c r="AG34" i="6"/>
  <c r="Y34" i="6"/>
  <c r="Z34" i="6" s="1"/>
  <c r="AG32" i="6"/>
  <c r="Y32" i="6"/>
  <c r="Z32" i="6" s="1"/>
  <c r="Y4" i="6"/>
  <c r="Z4" i="6" s="1"/>
  <c r="AA4" i="6"/>
  <c r="AB4" i="6" s="1"/>
  <c r="AG4" i="6"/>
  <c r="U5" i="6"/>
  <c r="Y6" i="6"/>
  <c r="Z6" i="6" s="1"/>
  <c r="AA6" i="6"/>
  <c r="AB6" i="6" s="1"/>
  <c r="AG6" i="6"/>
  <c r="Y8" i="6"/>
  <c r="Z8" i="6" s="1"/>
  <c r="AA8" i="6"/>
  <c r="AB8" i="6" s="1"/>
  <c r="AG8" i="6"/>
  <c r="Y10" i="6"/>
  <c r="Z10" i="6" s="1"/>
  <c r="AA10" i="6"/>
  <c r="AB10" i="6" s="1"/>
  <c r="AG10" i="6"/>
  <c r="Y12" i="6"/>
  <c r="Z12" i="6" s="1"/>
  <c r="AA12" i="6"/>
  <c r="AB12" i="6" s="1"/>
  <c r="AG12" i="6"/>
  <c r="Y14" i="6"/>
  <c r="Z14" i="6" s="1"/>
  <c r="AA14" i="6"/>
  <c r="AB14" i="6" s="1"/>
  <c r="AG14" i="6"/>
  <c r="Y17" i="6"/>
  <c r="Z17" i="6" s="1"/>
  <c r="AA17" i="6"/>
  <c r="AB17" i="6" s="1"/>
  <c r="AG17" i="6"/>
  <c r="V18" i="6"/>
  <c r="R19" i="6"/>
  <c r="Y20" i="6"/>
  <c r="Z20" i="6" s="1"/>
  <c r="AA20" i="6"/>
  <c r="AB20" i="6" s="1"/>
  <c r="AG20" i="6"/>
  <c r="Y24" i="6"/>
  <c r="Z24" i="6" s="1"/>
  <c r="AA24" i="6"/>
  <c r="AB24" i="6" s="1"/>
  <c r="AG24" i="6"/>
  <c r="Y26" i="6"/>
  <c r="Z26" i="6" s="1"/>
  <c r="AA26" i="6"/>
  <c r="AB26" i="6" s="1"/>
  <c r="AG26" i="6"/>
  <c r="Y28" i="6"/>
  <c r="Z28" i="6" s="1"/>
  <c r="AA28" i="6"/>
  <c r="AB28" i="6" s="1"/>
  <c r="AG28" i="6"/>
  <c r="Y30" i="6"/>
  <c r="Z30" i="6" s="1"/>
  <c r="AA30" i="6"/>
  <c r="AB30" i="6" s="1"/>
  <c r="AG30" i="6"/>
  <c r="AG31" i="6"/>
  <c r="AA33" i="6"/>
  <c r="AB33" i="6" s="1"/>
  <c r="AI33" i="6"/>
  <c r="Y35" i="6"/>
  <c r="Z35" i="6" s="1"/>
  <c r="AG35" i="6"/>
  <c r="AA37" i="6"/>
  <c r="AB37" i="6" s="1"/>
  <c r="AI37" i="6"/>
  <c r="Y39" i="6"/>
  <c r="Z39" i="6" s="1"/>
  <c r="AG39" i="6"/>
  <c r="AA41" i="6"/>
  <c r="AB41" i="6" s="1"/>
  <c r="Y43" i="6"/>
  <c r="Z43" i="6" s="1"/>
  <c r="AG43" i="6"/>
  <c r="AA45" i="6"/>
  <c r="AB45" i="6" s="1"/>
  <c r="Y47" i="6"/>
  <c r="Z47" i="6" s="1"/>
  <c r="AG47" i="6"/>
  <c r="AA49" i="6"/>
  <c r="AB49" i="6" s="1"/>
  <c r="Y50" i="6"/>
  <c r="Z50" i="6" s="1"/>
  <c r="AG50" i="6"/>
  <c r="AA51" i="6"/>
  <c r="AB51" i="6" s="1"/>
  <c r="Y53" i="6"/>
  <c r="Z53" i="6" s="1"/>
  <c r="AG53" i="6"/>
  <c r="AA55" i="6"/>
  <c r="AB55" i="6" s="1"/>
  <c r="Y57" i="6"/>
  <c r="Z57" i="6" s="1"/>
  <c r="AG57" i="6"/>
  <c r="AA59" i="6"/>
  <c r="AB59" i="6" s="1"/>
  <c r="Y61" i="6"/>
  <c r="Z61" i="6" s="1"/>
  <c r="AG61" i="6"/>
  <c r="AA63" i="6"/>
  <c r="AB63" i="6" s="1"/>
  <c r="Y65" i="6"/>
  <c r="Z65" i="6" s="1"/>
  <c r="AG65" i="6"/>
  <c r="AA67" i="6"/>
  <c r="AB67" i="6" s="1"/>
  <c r="Y70" i="6"/>
  <c r="Z70" i="6" s="1"/>
  <c r="AA72" i="6"/>
  <c r="AB72" i="6" s="1"/>
  <c r="AG74" i="6"/>
  <c r="Y78" i="6"/>
  <c r="Z78" i="6" s="1"/>
  <c r="AA80" i="6"/>
  <c r="AB80" i="6" s="1"/>
  <c r="AH74" i="6" l="1"/>
  <c r="AI74" i="6"/>
  <c r="AH65" i="6"/>
  <c r="AI65" i="6"/>
  <c r="AH57" i="6"/>
  <c r="AI57" i="6"/>
  <c r="AH50" i="6"/>
  <c r="AI50" i="6"/>
  <c r="AH43" i="6"/>
  <c r="AI43" i="6"/>
  <c r="AI30" i="6"/>
  <c r="AH30" i="6"/>
  <c r="AI26" i="6"/>
  <c r="AH26" i="6"/>
  <c r="AI20" i="6"/>
  <c r="AH20" i="6"/>
  <c r="AI14" i="6"/>
  <c r="AH14" i="6"/>
  <c r="AI10" i="6"/>
  <c r="AH10" i="6"/>
  <c r="AI6" i="6"/>
  <c r="AH6" i="6"/>
  <c r="AI4" i="6"/>
  <c r="AH4" i="6"/>
  <c r="S19" i="6"/>
  <c r="AI32" i="6"/>
  <c r="AH32" i="6"/>
  <c r="AI34" i="6"/>
  <c r="AH34" i="6"/>
  <c r="AI36" i="6"/>
  <c r="AH36" i="6"/>
  <c r="AI38" i="6"/>
  <c r="AH38" i="6"/>
  <c r="AH78" i="6"/>
  <c r="AI78" i="6"/>
  <c r="AH70" i="6"/>
  <c r="AI70" i="6"/>
  <c r="AH67" i="6"/>
  <c r="AI67" i="6"/>
  <c r="AH63" i="6"/>
  <c r="AI63" i="6"/>
  <c r="AH59" i="6"/>
  <c r="AI59" i="6"/>
  <c r="AH55" i="6"/>
  <c r="AI55" i="6"/>
  <c r="AH51" i="6"/>
  <c r="AI51" i="6"/>
  <c r="AH49" i="6"/>
  <c r="AI49" i="6"/>
  <c r="AH45" i="6"/>
  <c r="AI45" i="6"/>
  <c r="AH41" i="6"/>
  <c r="AI41" i="6"/>
  <c r="AI40" i="6"/>
  <c r="AH40" i="6"/>
  <c r="AI42" i="6"/>
  <c r="AH42" i="6"/>
  <c r="AI44" i="6"/>
  <c r="AH44" i="6"/>
  <c r="AI46" i="6"/>
  <c r="AH46" i="6"/>
  <c r="AI48" i="6"/>
  <c r="AH48" i="6"/>
  <c r="AI52" i="6"/>
  <c r="AH52" i="6"/>
  <c r="AI54" i="6"/>
  <c r="AH54" i="6"/>
  <c r="AI56" i="6"/>
  <c r="AH56" i="6"/>
  <c r="AI58" i="6"/>
  <c r="AH58" i="6"/>
  <c r="AI60" i="6"/>
  <c r="AH60" i="6"/>
  <c r="AI62" i="6"/>
  <c r="AH62" i="6"/>
  <c r="AI64" i="6"/>
  <c r="AH64" i="6"/>
  <c r="AI66" i="6"/>
  <c r="AH66" i="6"/>
  <c r="AH61" i="6"/>
  <c r="AI61" i="6"/>
  <c r="AH53" i="6"/>
  <c r="AI53" i="6"/>
  <c r="AH47" i="6"/>
  <c r="AI47" i="6"/>
  <c r="AH39" i="6"/>
  <c r="AI39" i="6"/>
  <c r="AH35" i="6"/>
  <c r="AI35" i="6"/>
  <c r="AH31" i="6"/>
  <c r="AI31" i="6"/>
  <c r="AI28" i="6"/>
  <c r="AH28" i="6"/>
  <c r="AI24" i="6"/>
  <c r="AH24" i="6"/>
  <c r="AI17" i="6"/>
  <c r="AH17" i="6"/>
  <c r="AI12" i="6"/>
  <c r="AH12" i="6"/>
  <c r="AI8" i="6"/>
  <c r="AH8" i="6"/>
  <c r="W19" i="6"/>
  <c r="AD5" i="6"/>
  <c r="AE5" i="6"/>
  <c r="AH68" i="6"/>
  <c r="AI68" i="6"/>
  <c r="AH72" i="6"/>
  <c r="AI72" i="6"/>
  <c r="AH76" i="6"/>
  <c r="AI76" i="6"/>
  <c r="AH80" i="6"/>
  <c r="AI80" i="6"/>
  <c r="AI69" i="6"/>
  <c r="AH69" i="6"/>
  <c r="AI71" i="6"/>
  <c r="AH71" i="6"/>
  <c r="AI73" i="6"/>
  <c r="AH73" i="6"/>
  <c r="AI75" i="6"/>
  <c r="AH75" i="6"/>
  <c r="AI77" i="6"/>
  <c r="AH77" i="6"/>
  <c r="AI79" i="6"/>
  <c r="AH79" i="6"/>
  <c r="AF20" i="5" l="1"/>
  <c r="AF21" i="5" s="1"/>
  <c r="K25" i="5"/>
  <c r="K23" i="5"/>
  <c r="K21" i="5"/>
  <c r="K20" i="5" a="1"/>
  <c r="L24" i="5" s="1"/>
  <c r="AB14" i="5"/>
  <c r="AD15" i="5" s="1"/>
  <c r="AD9" i="5"/>
  <c r="AD8" i="5"/>
  <c r="D3" i="5"/>
  <c r="AF7" i="5" s="1"/>
  <c r="AC38" i="4"/>
  <c r="AB37" i="4"/>
  <c r="B13" i="4"/>
  <c r="F11" i="4"/>
  <c r="E11" i="4"/>
  <c r="C11" i="4"/>
  <c r="G10" i="4"/>
  <c r="F10" i="4"/>
  <c r="E10" i="4"/>
  <c r="D10" i="4"/>
  <c r="G9" i="4"/>
  <c r="F9" i="4"/>
  <c r="F14" i="4" s="1"/>
  <c r="C9" i="4"/>
  <c r="D9" i="4" s="1"/>
  <c r="AD14" i="5" l="1"/>
  <c r="AF15" i="5"/>
  <c r="AB17" i="5"/>
  <c r="AD17" i="5" s="1"/>
  <c r="AF5" i="5"/>
  <c r="AF2" i="5"/>
  <c r="F15" i="4"/>
  <c r="H20" i="4" s="1"/>
  <c r="L21" i="5"/>
  <c r="L23" i="5"/>
  <c r="L25" i="5"/>
  <c r="AF4" i="5"/>
  <c r="AF6" i="5"/>
  <c r="K20" i="5"/>
  <c r="K22" i="5"/>
  <c r="K24" i="5"/>
  <c r="AF3" i="5"/>
  <c r="L20" i="5"/>
  <c r="L22" i="5"/>
  <c r="E9" i="4"/>
  <c r="E14" i="4" s="1"/>
  <c r="E15" i="4" s="1"/>
  <c r="E16" i="4" s="1"/>
  <c r="K7" i="4"/>
  <c r="G11" i="4"/>
  <c r="G14" i="4" s="1"/>
  <c r="G15" i="4" s="1"/>
  <c r="D11" i="4"/>
  <c r="N22" i="4"/>
  <c r="AD18" i="5" l="1"/>
  <c r="AF18" i="5"/>
  <c r="AC18" i="5"/>
  <c r="F16" i="4"/>
  <c r="AA5" i="5"/>
  <c r="AF8" i="5"/>
  <c r="AF9" i="5"/>
  <c r="AA4" i="5"/>
  <c r="K14" i="5" a="1"/>
  <c r="G20" i="4"/>
  <c r="I20" i="4"/>
  <c r="G16" i="4"/>
  <c r="AE17" i="5" l="1"/>
  <c r="AE18" i="5"/>
  <c r="I9" i="5"/>
  <c r="K18" i="5"/>
  <c r="K16" i="5"/>
  <c r="K14" i="5"/>
  <c r="M11" i="5" s="1"/>
  <c r="L19" i="5"/>
  <c r="L17" i="5"/>
  <c r="L15" i="5"/>
  <c r="O12" i="5" s="1"/>
  <c r="L18" i="5"/>
  <c r="L16" i="5"/>
  <c r="L14" i="5"/>
  <c r="M12" i="5" s="1"/>
  <c r="K19" i="5"/>
  <c r="K17" i="5"/>
  <c r="K15" i="5"/>
  <c r="O11" i="5" s="1"/>
  <c r="AC15" i="5"/>
  <c r="H16" i="4"/>
  <c r="J2" i="5" l="1"/>
  <c r="AE15" i="5"/>
  <c r="AE14" i="5"/>
  <c r="I8" i="5"/>
  <c r="J3" i="5"/>
  <c r="C13" i="4"/>
  <c r="F18" i="4"/>
  <c r="E18" i="4"/>
  <c r="G18" i="4"/>
  <c r="I5" i="5" l="1"/>
  <c r="I6" i="5"/>
  <c r="D13" i="4"/>
  <c r="F20" i="4"/>
  <c r="AS77" i="3" l="1"/>
  <c r="AT77" i="3" s="1"/>
  <c r="AS76" i="3"/>
  <c r="AT76" i="3" s="1"/>
  <c r="AS75" i="3"/>
  <c r="AT75" i="3" s="1"/>
  <c r="AS74" i="3"/>
  <c r="AT74" i="3" s="1"/>
  <c r="AS73" i="3"/>
  <c r="AT73" i="3" s="1"/>
  <c r="AS72" i="3"/>
  <c r="AT72" i="3" s="1"/>
  <c r="AS71" i="3"/>
  <c r="AT71" i="3" s="1"/>
  <c r="AS70" i="3"/>
  <c r="AT70" i="3" s="1"/>
  <c r="AS69" i="3"/>
  <c r="AT69" i="3" s="1"/>
  <c r="AS68" i="3"/>
  <c r="AT68" i="3" s="1"/>
  <c r="AS67" i="3"/>
  <c r="AT67" i="3" s="1"/>
  <c r="AS66" i="3"/>
  <c r="AT66" i="3" s="1"/>
  <c r="AS65" i="3"/>
  <c r="AT65" i="3" s="1"/>
  <c r="AS64" i="3"/>
  <c r="AT64" i="3" s="1"/>
  <c r="AS63" i="3"/>
  <c r="AT63" i="3" s="1"/>
  <c r="AS62" i="3"/>
  <c r="AT62" i="3" s="1"/>
  <c r="AS61" i="3"/>
  <c r="AT61" i="3" s="1"/>
  <c r="AS60" i="3"/>
  <c r="AT60" i="3" s="1"/>
  <c r="AS59" i="3"/>
  <c r="AT59" i="3" s="1"/>
  <c r="AS58" i="3"/>
  <c r="AT58" i="3" s="1"/>
  <c r="AS57" i="3"/>
  <c r="AT57" i="3" s="1"/>
  <c r="AS56" i="3"/>
  <c r="AT56" i="3" s="1"/>
  <c r="AS55" i="3"/>
  <c r="AT55" i="3" s="1"/>
  <c r="AS54" i="3"/>
  <c r="AT54" i="3" s="1"/>
  <c r="AS53" i="3"/>
  <c r="AT53" i="3" s="1"/>
  <c r="AS52" i="3"/>
  <c r="AT52" i="3" s="1"/>
  <c r="AS51" i="3"/>
  <c r="AT51" i="3" s="1"/>
  <c r="AS50" i="3"/>
  <c r="AT50" i="3" s="1"/>
  <c r="AS49" i="3"/>
  <c r="AT49" i="3" s="1"/>
  <c r="AS48" i="3"/>
  <c r="AT48" i="3" s="1"/>
  <c r="AS47" i="3"/>
  <c r="AT47" i="3" s="1"/>
  <c r="AS46" i="3"/>
  <c r="AT46" i="3" s="1"/>
  <c r="AS45" i="3"/>
  <c r="AT45" i="3" s="1"/>
  <c r="AS44" i="3"/>
  <c r="AT44" i="3" s="1"/>
  <c r="AS43" i="3"/>
  <c r="AT43" i="3" s="1"/>
  <c r="AS42" i="3"/>
  <c r="AT42" i="3" s="1"/>
  <c r="AS41" i="3"/>
  <c r="AT41" i="3" s="1"/>
  <c r="AS40" i="3"/>
  <c r="AT40" i="3" s="1"/>
  <c r="AS39" i="3"/>
  <c r="AT39" i="3" s="1"/>
  <c r="AS38" i="3"/>
  <c r="AT38" i="3" s="1"/>
  <c r="AS37" i="3"/>
  <c r="AT37" i="3" s="1"/>
  <c r="AS36" i="3"/>
  <c r="AT36" i="3" s="1"/>
  <c r="AS35" i="3"/>
  <c r="AT35" i="3" s="1"/>
  <c r="AS34" i="3"/>
  <c r="AT34" i="3" s="1"/>
  <c r="AS33" i="3"/>
  <c r="AT33" i="3" s="1"/>
  <c r="AS32" i="3"/>
  <c r="AT32" i="3" s="1"/>
  <c r="AS31" i="3"/>
  <c r="AT31" i="3" s="1"/>
  <c r="AS30" i="3"/>
  <c r="AT30" i="3" s="1"/>
  <c r="AS29" i="3"/>
  <c r="AT29" i="3" s="1"/>
  <c r="AS28" i="3"/>
  <c r="AT28" i="3" s="1"/>
  <c r="AS27" i="3"/>
  <c r="AT27" i="3" s="1"/>
  <c r="AS26" i="3"/>
  <c r="AT26" i="3" s="1"/>
  <c r="AS25" i="3"/>
  <c r="AT25" i="3" s="1"/>
  <c r="AS24" i="3"/>
  <c r="AT24" i="3" s="1"/>
  <c r="AS23" i="3"/>
  <c r="AT23" i="3" s="1"/>
  <c r="AS22" i="3"/>
  <c r="AT22" i="3" s="1"/>
  <c r="AS21" i="3"/>
  <c r="AT21" i="3" s="1"/>
  <c r="AS20" i="3"/>
  <c r="AT20" i="3" s="1"/>
  <c r="AS19" i="3"/>
  <c r="AT19" i="3" s="1"/>
  <c r="AS18" i="3"/>
  <c r="AT18" i="3" s="1"/>
  <c r="AS17" i="3"/>
  <c r="AT17" i="3" s="1"/>
  <c r="AT16" i="3"/>
  <c r="AS16" i="3"/>
  <c r="AS15" i="3"/>
  <c r="AT15" i="3" s="1"/>
  <c r="AS14" i="3"/>
  <c r="AT14" i="3" s="1"/>
  <c r="AS13" i="3"/>
  <c r="AT13" i="3" s="1"/>
  <c r="AS12" i="3"/>
  <c r="AT12" i="3" s="1"/>
  <c r="AS11" i="3"/>
  <c r="AT11" i="3" s="1"/>
  <c r="AS10" i="3"/>
  <c r="AT10" i="3" s="1"/>
  <c r="I10" i="3"/>
  <c r="G10" i="3"/>
  <c r="G5" i="3" s="1"/>
  <c r="F10" i="3"/>
  <c r="E10" i="3"/>
  <c r="AS9" i="3"/>
  <c r="AT9" i="3" s="1"/>
  <c r="AT8" i="3"/>
  <c r="AS8" i="3"/>
  <c r="AS7" i="3"/>
  <c r="AT7" i="3" s="1"/>
  <c r="C7" i="3"/>
  <c r="AS5" i="3"/>
  <c r="AT5" i="3" s="1"/>
  <c r="H5" i="3"/>
  <c r="AS4" i="3"/>
  <c r="AT4" i="3" s="1"/>
  <c r="F5" i="3" l="1"/>
  <c r="G6" i="3"/>
  <c r="I5" i="3"/>
  <c r="J5" i="3" s="1"/>
  <c r="E11" i="3"/>
  <c r="E5" i="3"/>
  <c r="E6" i="3" s="1"/>
  <c r="D18" i="3" s="1"/>
  <c r="P11" i="3"/>
  <c r="C8" i="3"/>
  <c r="B6" i="3" s="1"/>
  <c r="D6" i="3" s="1"/>
  <c r="P12" i="3"/>
  <c r="C27" i="3"/>
  <c r="E27" i="3" s="1"/>
  <c r="C23" i="3"/>
  <c r="E23" i="3" s="1"/>
  <c r="C19" i="3"/>
  <c r="E19" i="3" s="1"/>
  <c r="C15" i="3"/>
  <c r="E15" i="3" s="1"/>
  <c r="C26" i="3"/>
  <c r="E26" i="3" s="1"/>
  <c r="C22" i="3"/>
  <c r="E22" i="3" s="1"/>
  <c r="C18" i="3"/>
  <c r="E18" i="3" s="1"/>
  <c r="C14" i="3"/>
  <c r="E14" i="3" s="1"/>
  <c r="D23" i="3" l="1"/>
  <c r="D19" i="3"/>
  <c r="D25" i="3"/>
  <c r="D24" i="3"/>
  <c r="D15" i="3"/>
  <c r="D14" i="3"/>
  <c r="D17" i="3"/>
  <c r="C25" i="3"/>
  <c r="E25" i="3" s="1"/>
  <c r="C16" i="3"/>
  <c r="E16" i="3" s="1"/>
  <c r="C13" i="3"/>
  <c r="E13" i="3" s="1"/>
  <c r="C20" i="3"/>
  <c r="E20" i="3" s="1"/>
  <c r="C17" i="3"/>
  <c r="E17" i="3" s="1"/>
  <c r="C24" i="3"/>
  <c r="E24" i="3" s="1"/>
  <c r="C21" i="3"/>
  <c r="D27" i="3"/>
  <c r="D22" i="3"/>
  <c r="D26" i="3"/>
  <c r="E21" i="3" l="1"/>
  <c r="D21" i="3"/>
  <c r="D20" i="3"/>
  <c r="D13" i="3"/>
  <c r="D16" i="3"/>
  <c r="H24" i="2" l="1"/>
  <c r="G24" i="2"/>
  <c r="C23" i="2"/>
  <c r="C24" i="2" s="1"/>
  <c r="C25" i="2" s="1"/>
  <c r="AB18" i="2"/>
  <c r="AC18" i="2" s="1"/>
  <c r="Z18" i="2"/>
  <c r="AA18" i="2" s="1"/>
  <c r="AB17" i="2"/>
  <c r="AC17" i="2" s="1"/>
  <c r="Z17" i="2"/>
  <c r="AA17" i="2" s="1"/>
  <c r="AB16" i="2"/>
  <c r="AC16" i="2" s="1"/>
  <c r="Z16" i="2"/>
  <c r="AA16" i="2" s="1"/>
  <c r="AB15" i="2"/>
  <c r="AC15" i="2" s="1"/>
  <c r="Z15" i="2"/>
  <c r="AA15" i="2" s="1"/>
  <c r="AB14" i="2"/>
  <c r="AC14" i="2" s="1"/>
  <c r="Z14" i="2"/>
  <c r="AA14" i="2" s="1"/>
  <c r="AB13" i="2"/>
  <c r="AC13" i="2" s="1"/>
  <c r="Z13" i="2"/>
  <c r="AA13" i="2" s="1"/>
  <c r="AB12" i="2"/>
  <c r="AC12" i="2" s="1"/>
  <c r="Z12" i="2"/>
  <c r="AA12" i="2" s="1"/>
  <c r="AB11" i="2"/>
  <c r="AC11" i="2" s="1"/>
  <c r="Z11" i="2"/>
  <c r="AA11" i="2" s="1"/>
  <c r="AB10" i="2"/>
  <c r="AC10" i="2" s="1"/>
  <c r="Z10" i="2"/>
  <c r="AA10" i="2" s="1"/>
  <c r="AB9" i="2"/>
  <c r="AC9" i="2" s="1"/>
  <c r="Z9" i="2"/>
  <c r="AA9" i="2" s="1"/>
  <c r="AB8" i="2"/>
  <c r="AC8" i="2" s="1"/>
  <c r="Z8" i="2"/>
  <c r="AA8" i="2" s="1"/>
  <c r="X144" i="1"/>
  <c r="X143" i="1"/>
  <c r="X142" i="1"/>
  <c r="X141" i="1"/>
  <c r="X140" i="1"/>
  <c r="X139" i="1"/>
  <c r="X138" i="1"/>
  <c r="X137" i="1"/>
  <c r="X136" i="1"/>
  <c r="X135" i="1"/>
  <c r="X134" i="1"/>
  <c r="X133" i="1"/>
  <c r="X132" i="1"/>
  <c r="X131" i="1"/>
  <c r="X130" i="1"/>
  <c r="X129" i="1"/>
  <c r="X128" i="1"/>
  <c r="X127" i="1"/>
  <c r="X126" i="1"/>
  <c r="X125" i="1"/>
  <c r="X124" i="1"/>
  <c r="X123" i="1"/>
  <c r="X122" i="1"/>
  <c r="X121" i="1"/>
  <c r="X120" i="1"/>
  <c r="X119" i="1"/>
  <c r="X118" i="1"/>
  <c r="X117" i="1"/>
  <c r="X116" i="1"/>
  <c r="X115" i="1"/>
  <c r="X114" i="1"/>
  <c r="X113" i="1"/>
  <c r="X112" i="1"/>
  <c r="X111" i="1"/>
  <c r="X110" i="1"/>
  <c r="X109" i="1"/>
  <c r="X108" i="1"/>
  <c r="X107" i="1"/>
  <c r="X106" i="1"/>
  <c r="X105" i="1"/>
  <c r="X104" i="1"/>
  <c r="X103" i="1"/>
  <c r="X102" i="1"/>
  <c r="X101" i="1"/>
  <c r="X100" i="1"/>
  <c r="X99" i="1"/>
  <c r="X98" i="1"/>
  <c r="X97" i="1"/>
  <c r="X96" i="1"/>
  <c r="X95" i="1"/>
  <c r="X94" i="1"/>
  <c r="X93" i="1"/>
  <c r="X92" i="1"/>
  <c r="X91" i="1"/>
  <c r="X90" i="1"/>
  <c r="X89" i="1"/>
  <c r="X88" i="1"/>
  <c r="X87" i="1"/>
  <c r="X86" i="1"/>
  <c r="X85" i="1"/>
  <c r="X84" i="1"/>
  <c r="X83" i="1"/>
  <c r="X82" i="1"/>
  <c r="X81" i="1"/>
  <c r="X80" i="1"/>
  <c r="X79" i="1"/>
  <c r="X78" i="1"/>
  <c r="X77" i="1"/>
  <c r="X76" i="1"/>
  <c r="X75" i="1"/>
  <c r="X74" i="1"/>
  <c r="X73" i="1"/>
  <c r="X72" i="1"/>
  <c r="X71" i="1"/>
  <c r="X70" i="1"/>
  <c r="X69" i="1"/>
  <c r="X68" i="1"/>
  <c r="X67" i="1"/>
  <c r="X66" i="1"/>
  <c r="X65" i="1"/>
  <c r="X64" i="1"/>
  <c r="X63" i="1"/>
  <c r="X62" i="1"/>
  <c r="X61" i="1"/>
  <c r="X60" i="1"/>
  <c r="X59" i="1"/>
  <c r="X58" i="1"/>
  <c r="X57" i="1"/>
  <c r="X56" i="1"/>
  <c r="X55" i="1"/>
  <c r="X54" i="1"/>
  <c r="X53" i="1"/>
  <c r="X52" i="1"/>
  <c r="X51" i="1"/>
  <c r="X50" i="1"/>
  <c r="X49" i="1"/>
  <c r="X48" i="1"/>
  <c r="X47" i="1"/>
  <c r="X46" i="1"/>
  <c r="X45" i="1"/>
  <c r="X44" i="1"/>
  <c r="AF43" i="1"/>
  <c r="X43" i="1"/>
  <c r="AF42" i="1"/>
  <c r="X42" i="1"/>
  <c r="AF41" i="1"/>
  <c r="X41" i="1"/>
  <c r="AF40" i="1"/>
  <c r="X40" i="1"/>
  <c r="AF39" i="1"/>
  <c r="X39" i="1"/>
  <c r="AF38" i="1"/>
  <c r="X38" i="1"/>
  <c r="AF37" i="1"/>
  <c r="X37" i="1"/>
  <c r="AF36" i="1"/>
  <c r="X36" i="1"/>
  <c r="AF35" i="1"/>
  <c r="X35" i="1"/>
  <c r="AF34" i="1"/>
  <c r="X34" i="1"/>
  <c r="AF33" i="1"/>
  <c r="X33" i="1"/>
  <c r="AF32" i="1"/>
  <c r="X32" i="1"/>
  <c r="AF31" i="1"/>
  <c r="X31" i="1"/>
  <c r="AF30" i="1"/>
  <c r="X30" i="1"/>
  <c r="AF29" i="1"/>
  <c r="X29" i="1"/>
  <c r="AF28" i="1"/>
  <c r="X28" i="1"/>
  <c r="AF27" i="1"/>
  <c r="X27" i="1"/>
  <c r="S27" i="1"/>
  <c r="AF26" i="1"/>
  <c r="X26" i="1"/>
  <c r="S26" i="1"/>
  <c r="AF25" i="1"/>
  <c r="X25" i="1"/>
  <c r="S25" i="1"/>
  <c r="AF24" i="1"/>
  <c r="X24" i="1"/>
  <c r="S24" i="1"/>
  <c r="AF23" i="1"/>
  <c r="X23" i="1"/>
  <c r="S23" i="1"/>
  <c r="Q23" i="1"/>
  <c r="AF22" i="1"/>
  <c r="X22" i="1"/>
  <c r="Q22" i="1"/>
  <c r="AF21" i="1"/>
  <c r="X21" i="1"/>
  <c r="AF20" i="1"/>
  <c r="X20" i="1"/>
  <c r="AF19" i="1"/>
  <c r="X19" i="1"/>
  <c r="AF18" i="1"/>
  <c r="X18" i="1"/>
  <c r="R18" i="1"/>
  <c r="AF17" i="1"/>
  <c r="X17" i="1"/>
  <c r="R17" i="1"/>
  <c r="AF16" i="1"/>
  <c r="X16" i="1"/>
  <c r="AF15" i="1"/>
  <c r="X15" i="1"/>
  <c r="AF14" i="1"/>
  <c r="X14" i="1"/>
  <c r="AF13" i="1"/>
  <c r="X13" i="1"/>
  <c r="AF12" i="1"/>
  <c r="X12" i="1"/>
  <c r="E12" i="1"/>
  <c r="AF11" i="1"/>
  <c r="X11" i="1"/>
  <c r="AF10" i="1"/>
  <c r="X10" i="1"/>
  <c r="AF9" i="1"/>
  <c r="X9" i="1"/>
  <c r="AF8" i="1"/>
  <c r="X8" i="1"/>
  <c r="R12" i="1"/>
  <c r="AF7" i="1"/>
  <c r="X7" i="1"/>
  <c r="AF6" i="1"/>
  <c r="X6" i="1"/>
  <c r="AF5" i="1"/>
  <c r="X5" i="1"/>
  <c r="AF4" i="1"/>
  <c r="X4" i="1"/>
  <c r="M17" i="1"/>
  <c r="AF3" i="1"/>
  <c r="Z76" i="1"/>
  <c r="Y69" i="1" l="1"/>
  <c r="R11" i="1"/>
  <c r="AA76" i="1"/>
  <c r="AH6" i="1"/>
  <c r="AG9" i="1"/>
  <c r="AH23" i="1"/>
  <c r="AH38" i="1"/>
  <c r="Y59" i="1"/>
  <c r="Y86" i="1"/>
  <c r="Y98" i="1"/>
  <c r="Y106" i="1"/>
  <c r="Y118" i="1"/>
  <c r="Y130" i="1"/>
  <c r="Y138" i="1"/>
  <c r="AG5" i="1"/>
  <c r="AG11" i="1"/>
  <c r="Y16" i="1"/>
  <c r="Y17" i="1"/>
  <c r="AH20" i="1"/>
  <c r="AH28" i="1"/>
  <c r="Y34" i="1"/>
  <c r="AG35" i="1"/>
  <c r="Y42" i="1"/>
  <c r="Y50" i="1"/>
  <c r="Y56" i="1"/>
  <c r="AG7" i="1"/>
  <c r="Y9" i="1"/>
  <c r="Y15" i="1"/>
  <c r="Y18" i="1"/>
  <c r="AG19" i="1"/>
  <c r="Y23" i="1"/>
  <c r="AH27" i="1"/>
  <c r="AG30" i="1"/>
  <c r="Y41" i="1"/>
  <c r="Y47" i="1"/>
  <c r="Y54" i="1"/>
  <c r="Y57" i="1"/>
  <c r="Y19" i="1"/>
  <c r="AG29" i="1"/>
  <c r="Y37" i="1"/>
  <c r="Y49" i="1"/>
  <c r="Y67" i="1"/>
  <c r="Y74" i="1"/>
  <c r="Y90" i="1"/>
  <c r="Y102" i="1"/>
  <c r="Y114" i="1"/>
  <c r="Y122" i="1"/>
  <c r="Y134" i="1"/>
  <c r="AG4" i="1"/>
  <c r="Y10" i="1"/>
  <c r="AG14" i="1"/>
  <c r="AH3" i="1"/>
  <c r="Y4" i="1"/>
  <c r="Y5" i="1"/>
  <c r="Y14" i="1"/>
  <c r="AH15" i="1"/>
  <c r="AG16" i="1"/>
  <c r="AG17" i="1"/>
  <c r="AG21" i="1"/>
  <c r="AH25" i="1"/>
  <c r="Y33" i="1"/>
  <c r="Y38" i="1"/>
  <c r="AH42" i="1"/>
  <c r="Y62" i="1"/>
  <c r="C22" i="2"/>
  <c r="Z16" i="1"/>
  <c r="AA16" i="1" s="1"/>
  <c r="Z23" i="1"/>
  <c r="AA23" i="1" s="1"/>
  <c r="Z25" i="1"/>
  <c r="AA25" i="1" s="1"/>
  <c r="Z27" i="1"/>
  <c r="AA27" i="1" s="1"/>
  <c r="AF46" i="1"/>
  <c r="AH46" i="1" s="1"/>
  <c r="Z48" i="1"/>
  <c r="AA48" i="1" s="1"/>
  <c r="AF55" i="1"/>
  <c r="AH55" i="1" s="1"/>
  <c r="Z34" i="1"/>
  <c r="AA34" i="1" s="1"/>
  <c r="AF45" i="1"/>
  <c r="AH45" i="1" s="1"/>
  <c r="Z71" i="1"/>
  <c r="AA71" i="1" s="1"/>
  <c r="Z4" i="1"/>
  <c r="AA4" i="1" s="1"/>
  <c r="Z13" i="1"/>
  <c r="AA13" i="1" s="1"/>
  <c r="Z20" i="1"/>
  <c r="AA20" i="1" s="1"/>
  <c r="Z42" i="1"/>
  <c r="AA42" i="1" s="1"/>
  <c r="Z55" i="1"/>
  <c r="AA55" i="1" s="1"/>
  <c r="Z56" i="1"/>
  <c r="AA56" i="1" s="1"/>
  <c r="AF66" i="1"/>
  <c r="AG66" i="1" s="1"/>
  <c r="Z68" i="1"/>
  <c r="AA68" i="1" s="1"/>
  <c r="Z70" i="1"/>
  <c r="AA70" i="1" s="1"/>
  <c r="AF70" i="1"/>
  <c r="AH70" i="1" s="1"/>
  <c r="AF72" i="1"/>
  <c r="AG72" i="1" s="1"/>
  <c r="Z8" i="1"/>
  <c r="AA8" i="1" s="1"/>
  <c r="U23" i="1"/>
  <c r="Z52" i="1"/>
  <c r="AA52" i="1" s="1"/>
  <c r="AF54" i="1"/>
  <c r="AH54" i="1" s="1"/>
  <c r="AF65" i="1"/>
  <c r="AG65" i="1" s="1"/>
  <c r="Z67" i="1"/>
  <c r="AA67" i="1" s="1"/>
  <c r="AF80" i="1"/>
  <c r="AG80" i="1" s="1"/>
  <c r="Z5" i="1"/>
  <c r="AA5" i="1" s="1"/>
  <c r="Z6" i="1"/>
  <c r="AA6" i="1" s="1"/>
  <c r="Z32" i="1"/>
  <c r="AA32" i="1" s="1"/>
  <c r="AF44" i="1"/>
  <c r="AG44" i="1" s="1"/>
  <c r="Z46" i="1"/>
  <c r="AA46" i="1" s="1"/>
  <c r="Z53" i="1"/>
  <c r="AA53" i="1" s="1"/>
  <c r="AF69" i="1"/>
  <c r="AH69" i="1" s="1"/>
  <c r="Y83" i="1"/>
  <c r="Y75" i="1"/>
  <c r="Y68" i="1"/>
  <c r="Y60" i="1"/>
  <c r="Y52" i="1"/>
  <c r="AG43" i="1"/>
  <c r="Y43" i="1"/>
  <c r="AH31" i="1"/>
  <c r="AG27" i="1"/>
  <c r="Y27" i="1"/>
  <c r="AG26" i="1"/>
  <c r="Y26" i="1"/>
  <c r="AG25" i="1"/>
  <c r="Y25" i="1"/>
  <c r="AG24" i="1"/>
  <c r="Y24" i="1"/>
  <c r="AG23" i="1"/>
  <c r="AH4" i="1"/>
  <c r="AH5" i="1"/>
  <c r="Y7" i="1"/>
  <c r="AH7" i="1"/>
  <c r="M10" i="1"/>
  <c r="M11" i="1" s="1"/>
  <c r="AH10" i="1"/>
  <c r="Y11" i="1"/>
  <c r="AH11" i="1"/>
  <c r="Y12" i="1"/>
  <c r="AG12" i="1"/>
  <c r="AG15" i="1"/>
  <c r="AH16" i="1"/>
  <c r="AH17" i="1"/>
  <c r="AH19" i="1"/>
  <c r="Y21" i="1"/>
  <c r="AH21" i="1"/>
  <c r="Y22" i="1"/>
  <c r="AG22" i="1"/>
  <c r="Y28" i="1"/>
  <c r="Y29" i="1"/>
  <c r="AH30" i="1"/>
  <c r="Y35" i="1"/>
  <c r="AH35" i="1"/>
  <c r="AG36" i="1"/>
  <c r="AH36" i="1"/>
  <c r="Y39" i="1"/>
  <c r="AG39" i="1"/>
  <c r="AG40" i="1"/>
  <c r="AH43" i="1"/>
  <c r="Y58" i="1"/>
  <c r="Y61" i="1"/>
  <c r="Y63" i="1"/>
  <c r="Y79" i="1"/>
  <c r="Y82" i="1"/>
  <c r="Y92" i="1"/>
  <c r="Y97" i="1"/>
  <c r="Y99" i="1"/>
  <c r="Y108" i="1"/>
  <c r="Y113" i="1"/>
  <c r="Y115" i="1"/>
  <c r="Y124" i="1"/>
  <c r="Y129" i="1"/>
  <c r="Y131" i="1"/>
  <c r="Y140" i="1"/>
  <c r="Z144" i="1"/>
  <c r="AA144" i="1" s="1"/>
  <c r="Z143" i="1"/>
  <c r="AA143" i="1" s="1"/>
  <c r="Z142" i="1"/>
  <c r="AA142" i="1" s="1"/>
  <c r="Z141" i="1"/>
  <c r="AA141" i="1" s="1"/>
  <c r="Z140" i="1"/>
  <c r="AA140" i="1" s="1"/>
  <c r="Z139" i="1"/>
  <c r="AA139" i="1" s="1"/>
  <c r="Z138" i="1"/>
  <c r="AA138" i="1" s="1"/>
  <c r="Z137" i="1"/>
  <c r="AA137" i="1" s="1"/>
  <c r="Z136" i="1"/>
  <c r="AA136" i="1" s="1"/>
  <c r="Z135" i="1"/>
  <c r="AA135" i="1" s="1"/>
  <c r="Z134" i="1"/>
  <c r="AA134" i="1" s="1"/>
  <c r="Z133" i="1"/>
  <c r="AA133" i="1" s="1"/>
  <c r="Z132" i="1"/>
  <c r="AA132" i="1" s="1"/>
  <c r="Z131" i="1"/>
  <c r="AA131" i="1" s="1"/>
  <c r="Z130" i="1"/>
  <c r="AA130" i="1" s="1"/>
  <c r="Z129" i="1"/>
  <c r="AA129" i="1" s="1"/>
  <c r="Z128" i="1"/>
  <c r="AA128" i="1" s="1"/>
  <c r="Z127" i="1"/>
  <c r="AA127" i="1" s="1"/>
  <c r="Z126" i="1"/>
  <c r="AA126" i="1" s="1"/>
  <c r="Z125" i="1"/>
  <c r="AA125" i="1" s="1"/>
  <c r="Z124" i="1"/>
  <c r="AA124" i="1" s="1"/>
  <c r="Z123" i="1"/>
  <c r="AA123" i="1" s="1"/>
  <c r="Z122" i="1"/>
  <c r="AA122" i="1" s="1"/>
  <c r="Z121" i="1"/>
  <c r="AA121" i="1" s="1"/>
  <c r="Z120" i="1"/>
  <c r="AA120" i="1" s="1"/>
  <c r="Z119" i="1"/>
  <c r="AA119" i="1" s="1"/>
  <c r="Z118" i="1"/>
  <c r="AA118" i="1" s="1"/>
  <c r="Z117" i="1"/>
  <c r="AA117" i="1" s="1"/>
  <c r="Z116" i="1"/>
  <c r="AA116" i="1" s="1"/>
  <c r="Z115" i="1"/>
  <c r="AA115" i="1" s="1"/>
  <c r="Z114" i="1"/>
  <c r="AA114" i="1" s="1"/>
  <c r="Z113" i="1"/>
  <c r="AA113" i="1" s="1"/>
  <c r="Z112" i="1"/>
  <c r="AA112" i="1" s="1"/>
  <c r="Z111" i="1"/>
  <c r="AA111" i="1" s="1"/>
  <c r="Z110" i="1"/>
  <c r="AA110" i="1" s="1"/>
  <c r="Z109" i="1"/>
  <c r="AA109" i="1" s="1"/>
  <c r="Z108" i="1"/>
  <c r="AA108" i="1" s="1"/>
  <c r="Z107" i="1"/>
  <c r="AA107" i="1" s="1"/>
  <c r="Z106" i="1"/>
  <c r="AA106" i="1" s="1"/>
  <c r="Z105" i="1"/>
  <c r="AA105" i="1" s="1"/>
  <c r="Z104" i="1"/>
  <c r="AA104" i="1" s="1"/>
  <c r="Z103" i="1"/>
  <c r="AA103" i="1" s="1"/>
  <c r="Z102" i="1"/>
  <c r="AA102" i="1" s="1"/>
  <c r="Z101" i="1"/>
  <c r="AA101" i="1" s="1"/>
  <c r="Z100" i="1"/>
  <c r="AA100" i="1" s="1"/>
  <c r="Z99" i="1"/>
  <c r="AA99" i="1" s="1"/>
  <c r="Z98" i="1"/>
  <c r="AA98" i="1" s="1"/>
  <c r="Z97" i="1"/>
  <c r="AA97" i="1" s="1"/>
  <c r="Z96" i="1"/>
  <c r="AA96" i="1" s="1"/>
  <c r="Z95" i="1"/>
  <c r="AA95" i="1" s="1"/>
  <c r="Z94" i="1"/>
  <c r="AA94" i="1" s="1"/>
  <c r="Z93" i="1"/>
  <c r="AA93" i="1" s="1"/>
  <c r="Z92" i="1"/>
  <c r="AA92" i="1" s="1"/>
  <c r="Z91" i="1"/>
  <c r="AA91" i="1" s="1"/>
  <c r="Z90" i="1"/>
  <c r="AA90" i="1" s="1"/>
  <c r="Z89" i="1"/>
  <c r="AA89" i="1" s="1"/>
  <c r="Z88" i="1"/>
  <c r="AA88" i="1" s="1"/>
  <c r="Z87" i="1"/>
  <c r="AA87" i="1" s="1"/>
  <c r="Z86" i="1"/>
  <c r="AA86" i="1" s="1"/>
  <c r="Z85" i="1"/>
  <c r="AA85" i="1" s="1"/>
  <c r="AF83" i="1"/>
  <c r="Z81" i="1"/>
  <c r="AA81" i="1" s="1"/>
  <c r="AF79" i="1"/>
  <c r="Z77" i="1"/>
  <c r="AA77" i="1" s="1"/>
  <c r="AF75" i="1"/>
  <c r="Z73" i="1"/>
  <c r="AA73" i="1" s="1"/>
  <c r="AF71" i="1"/>
  <c r="Z69" i="1"/>
  <c r="AA69" i="1" s="1"/>
  <c r="AF84" i="1"/>
  <c r="AF82" i="1"/>
  <c r="Z80" i="1"/>
  <c r="AA80" i="1" s="1"/>
  <c r="AF76" i="1"/>
  <c r="AF74" i="1"/>
  <c r="Z72" i="1"/>
  <c r="AA72" i="1" s="1"/>
  <c r="AF68" i="1"/>
  <c r="Z66" i="1"/>
  <c r="AA66" i="1" s="1"/>
  <c r="AF64" i="1"/>
  <c r="Z62" i="1"/>
  <c r="AA62" i="1" s="1"/>
  <c r="AF60" i="1"/>
  <c r="Z58" i="1"/>
  <c r="AA58" i="1" s="1"/>
  <c r="AF56" i="1"/>
  <c r="Z54" i="1"/>
  <c r="AA54" i="1" s="1"/>
  <c r="AF52" i="1"/>
  <c r="AF51" i="1"/>
  <c r="Z49" i="1"/>
  <c r="AA49" i="1" s="1"/>
  <c r="AF47" i="1"/>
  <c r="Z45" i="1"/>
  <c r="AA45" i="1" s="1"/>
  <c r="Z41" i="1"/>
  <c r="AA41" i="1" s="1"/>
  <c r="Z37" i="1"/>
  <c r="AA37" i="1" s="1"/>
  <c r="Z33" i="1"/>
  <c r="AA33" i="1" s="1"/>
  <c r="Z29" i="1"/>
  <c r="AA29" i="1" s="1"/>
  <c r="Z18" i="1"/>
  <c r="AA18" i="1" s="1"/>
  <c r="Z14" i="1"/>
  <c r="AA14" i="1" s="1"/>
  <c r="Z10" i="1"/>
  <c r="AA10" i="1" s="1"/>
  <c r="Z9" i="1"/>
  <c r="AA9" i="1" s="1"/>
  <c r="AB5" i="1"/>
  <c r="Z82" i="1"/>
  <c r="AA82" i="1" s="1"/>
  <c r="AF81" i="1"/>
  <c r="Z79" i="1"/>
  <c r="AA79" i="1" s="1"/>
  <c r="Z83" i="1"/>
  <c r="AA83" i="1" s="1"/>
  <c r="AF78" i="1"/>
  <c r="AF77" i="1"/>
  <c r="AF73" i="1"/>
  <c r="AF67" i="1"/>
  <c r="Z65" i="1"/>
  <c r="AA65" i="1" s="1"/>
  <c r="AF61" i="1"/>
  <c r="AF59" i="1"/>
  <c r="Z57" i="1"/>
  <c r="AA57" i="1" s="1"/>
  <c r="AF53" i="1"/>
  <c r="Z50" i="1"/>
  <c r="AA50" i="1" s="1"/>
  <c r="AF49" i="1"/>
  <c r="Z47" i="1"/>
  <c r="AA47" i="1" s="1"/>
  <c r="Z40" i="1"/>
  <c r="AA40" i="1" s="1"/>
  <c r="Z38" i="1"/>
  <c r="AA38" i="1" s="1"/>
  <c r="Z31" i="1"/>
  <c r="AA31" i="1" s="1"/>
  <c r="D5" i="1"/>
  <c r="Z7" i="1"/>
  <c r="AA7" i="1" s="1"/>
  <c r="AG8" i="1"/>
  <c r="AG10" i="1"/>
  <c r="Z11" i="1"/>
  <c r="AA11" i="1" s="1"/>
  <c r="Z12" i="1"/>
  <c r="AA12" i="1" s="1"/>
  <c r="AH12" i="1"/>
  <c r="AG13" i="1"/>
  <c r="M18" i="1"/>
  <c r="Z17" i="1"/>
  <c r="AA17" i="1" s="1"/>
  <c r="AH18" i="1"/>
  <c r="Z19" i="1"/>
  <c r="AA19" i="1" s="1"/>
  <c r="Z21" i="1"/>
  <c r="AA21" i="1" s="1"/>
  <c r="Z22" i="1"/>
  <c r="AA22" i="1" s="1"/>
  <c r="AH22" i="1"/>
  <c r="AH24" i="1"/>
  <c r="AH26" i="1"/>
  <c r="Z28" i="1"/>
  <c r="AA28" i="1" s="1"/>
  <c r="Y30" i="1"/>
  <c r="AG31" i="1"/>
  <c r="AH33" i="1"/>
  <c r="AH34" i="1"/>
  <c r="Z35" i="1"/>
  <c r="AA35" i="1" s="1"/>
  <c r="AG37" i="1"/>
  <c r="AG38" i="1"/>
  <c r="Z39" i="1"/>
  <c r="AA39" i="1" s="1"/>
  <c r="AH39" i="1"/>
  <c r="AH40" i="1"/>
  <c r="AH41" i="1"/>
  <c r="AG41" i="1"/>
  <c r="Z43" i="1"/>
  <c r="AA43" i="1" s="1"/>
  <c r="Y44" i="1"/>
  <c r="Y45" i="1"/>
  <c r="AF50" i="1"/>
  <c r="Y51" i="1"/>
  <c r="I52" i="1"/>
  <c r="AF57" i="1"/>
  <c r="Z59" i="1"/>
  <c r="AA59" i="1" s="1"/>
  <c r="Z60" i="1"/>
  <c r="AA60" i="1" s="1"/>
  <c r="Z61" i="1"/>
  <c r="AA61" i="1" s="1"/>
  <c r="Z63" i="1"/>
  <c r="AA63" i="1" s="1"/>
  <c r="Y64" i="1"/>
  <c r="Y65" i="1"/>
  <c r="Z75" i="1"/>
  <c r="AA75" i="1" s="1"/>
  <c r="Y78" i="1"/>
  <c r="Y84" i="1"/>
  <c r="Y88" i="1"/>
  <c r="Y93" i="1"/>
  <c r="Y95" i="1"/>
  <c r="Y104" i="1"/>
  <c r="Y109" i="1"/>
  <c r="Y111" i="1"/>
  <c r="Y120" i="1"/>
  <c r="Y125" i="1"/>
  <c r="Y127" i="1"/>
  <c r="Y136" i="1"/>
  <c r="Y141" i="1"/>
  <c r="Y143" i="1"/>
  <c r="AG3" i="1"/>
  <c r="Y6" i="1"/>
  <c r="AG6" i="1"/>
  <c r="Y8" i="1"/>
  <c r="AH8" i="1"/>
  <c r="AH9" i="1"/>
  <c r="Y13" i="1"/>
  <c r="AH13" i="1"/>
  <c r="AH14" i="1"/>
  <c r="Z15" i="1"/>
  <c r="AA15" i="1" s="1"/>
  <c r="AG18" i="1"/>
  <c r="Y20" i="1"/>
  <c r="AG20" i="1"/>
  <c r="U22" i="1"/>
  <c r="Z24" i="1"/>
  <c r="AA24" i="1" s="1"/>
  <c r="Z26" i="1"/>
  <c r="AA26" i="1" s="1"/>
  <c r="AG28" i="1"/>
  <c r="AH29" i="1"/>
  <c r="Z30" i="1"/>
  <c r="AA30" i="1" s="1"/>
  <c r="Y31" i="1"/>
  <c r="Y32" i="1"/>
  <c r="AH32" i="1"/>
  <c r="AG33" i="1"/>
  <c r="AG34" i="1"/>
  <c r="Z36" i="1"/>
  <c r="AA36" i="1" s="1"/>
  <c r="Y40" i="1"/>
  <c r="AG42" i="1"/>
  <c r="Z44" i="1"/>
  <c r="AA44" i="1" s="1"/>
  <c r="Y46" i="1"/>
  <c r="AF48" i="1"/>
  <c r="Z51" i="1"/>
  <c r="AA51" i="1" s="1"/>
  <c r="Y53" i="1"/>
  <c r="Y55" i="1"/>
  <c r="AF58" i="1"/>
  <c r="AF62" i="1"/>
  <c r="AF63" i="1"/>
  <c r="Z64" i="1"/>
  <c r="AA64" i="1" s="1"/>
  <c r="Y66" i="1"/>
  <c r="Y72" i="1"/>
  <c r="Y73" i="1"/>
  <c r="Z74" i="1"/>
  <c r="AA74" i="1" s="1"/>
  <c r="Z78" i="1"/>
  <c r="AA78" i="1" s="1"/>
  <c r="Y81" i="1"/>
  <c r="Z84" i="1"/>
  <c r="AA84" i="1" s="1"/>
  <c r="Y89" i="1"/>
  <c r="Y91" i="1"/>
  <c r="Y100" i="1"/>
  <c r="Y105" i="1"/>
  <c r="Y107" i="1"/>
  <c r="Y116" i="1"/>
  <c r="Y121" i="1"/>
  <c r="Y123" i="1"/>
  <c r="Y132" i="1"/>
  <c r="Y137" i="1"/>
  <c r="Y139" i="1"/>
  <c r="Y71" i="1"/>
  <c r="Y76" i="1"/>
  <c r="Y77" i="1"/>
  <c r="Y85" i="1"/>
  <c r="Y87" i="1"/>
  <c r="Y94" i="1"/>
  <c r="Y96" i="1"/>
  <c r="Y101" i="1"/>
  <c r="Y103" i="1"/>
  <c r="Y110" i="1"/>
  <c r="Y112" i="1"/>
  <c r="Y117" i="1"/>
  <c r="Y119" i="1"/>
  <c r="Y126" i="1"/>
  <c r="Y128" i="1"/>
  <c r="Y133" i="1"/>
  <c r="Y135" i="1"/>
  <c r="Y142" i="1"/>
  <c r="Y144" i="1"/>
  <c r="AG32" i="1"/>
  <c r="Y36" i="1"/>
  <c r="AH37" i="1"/>
  <c r="Y48" i="1"/>
  <c r="Y70" i="1"/>
  <c r="Y80" i="1"/>
  <c r="R23" i="1" l="1"/>
  <c r="AH66" i="1"/>
  <c r="AG46" i="1"/>
  <c r="AG54" i="1"/>
  <c r="AG45" i="1"/>
  <c r="AH72" i="1"/>
  <c r="AH44" i="1"/>
  <c r="AH65" i="1"/>
  <c r="AG69" i="1"/>
  <c r="AG55" i="1"/>
  <c r="AH80" i="1"/>
  <c r="AG70" i="1"/>
  <c r="V23" i="1"/>
  <c r="AH58" i="1"/>
  <c r="AG58" i="1"/>
  <c r="AG48" i="1"/>
  <c r="AH48" i="1"/>
  <c r="AH67" i="1"/>
  <c r="AG67" i="1"/>
  <c r="AG51" i="1"/>
  <c r="AH51" i="1"/>
  <c r="AG76" i="1"/>
  <c r="AH76" i="1"/>
  <c r="AG57" i="1"/>
  <c r="AH57" i="1"/>
  <c r="AH49" i="1"/>
  <c r="AG49" i="1"/>
  <c r="AG59" i="1"/>
  <c r="AH59" i="1"/>
  <c r="AH73" i="1"/>
  <c r="AG73" i="1"/>
  <c r="AH52" i="1"/>
  <c r="AG52" i="1"/>
  <c r="AH60" i="1"/>
  <c r="AG60" i="1"/>
  <c r="AG68" i="1"/>
  <c r="AH68" i="1"/>
  <c r="AH71" i="1"/>
  <c r="AG71" i="1"/>
  <c r="AH79" i="1"/>
  <c r="AG79" i="1"/>
  <c r="AH63" i="1"/>
  <c r="AG63" i="1"/>
  <c r="AG50" i="1"/>
  <c r="AH50" i="1"/>
  <c r="AG61" i="1"/>
  <c r="AH61" i="1"/>
  <c r="AH77" i="1"/>
  <c r="AG77" i="1"/>
  <c r="AH81" i="1"/>
  <c r="AG81" i="1"/>
  <c r="AH47" i="1"/>
  <c r="AG47" i="1"/>
  <c r="AH82" i="1"/>
  <c r="AG82" i="1"/>
  <c r="AH62" i="1"/>
  <c r="AG62" i="1"/>
  <c r="AG53" i="1"/>
  <c r="AH53" i="1"/>
  <c r="AH78" i="1"/>
  <c r="AG78" i="1"/>
  <c r="AH56" i="1"/>
  <c r="AG56" i="1"/>
  <c r="AH64" i="1"/>
  <c r="AG64" i="1"/>
  <c r="AG74" i="1"/>
  <c r="AH74" i="1"/>
  <c r="AG84" i="1"/>
  <c r="AH84" i="1"/>
  <c r="AH75" i="1"/>
  <c r="AG75" i="1"/>
  <c r="AH83" i="1"/>
  <c r="AG83" i="1"/>
</calcChain>
</file>

<file path=xl/comments1.xml><?xml version="1.0" encoding="utf-8"?>
<comments xmlns="http://schemas.openxmlformats.org/spreadsheetml/2006/main">
  <authors>
    <author>Kmetov</author>
    <author>Veselin Kmetov</author>
  </authors>
  <commentList>
    <comment ref="A1" authorId="0" shapeId="0">
      <text>
        <r>
          <rPr>
            <b/>
            <sz val="8"/>
            <color indexed="81"/>
            <rFont val="Tahoma"/>
            <family val="2"/>
            <charset val="204"/>
          </rPr>
          <t>Kmetov:</t>
        </r>
        <r>
          <rPr>
            <sz val="8"/>
            <color indexed="81"/>
            <rFont val="Tahoma"/>
            <family val="2"/>
            <charset val="204"/>
          </rPr>
          <t xml:space="preserve">
РАЗРАБОТИЛ 
В. Кметов 
Версия 01.11.17
</t>
        </r>
      </text>
    </comment>
    <comment ref="C15" authorId="1" shapeId="0">
      <text>
        <r>
          <rPr>
            <b/>
            <sz val="9"/>
            <color indexed="81"/>
            <rFont val="Tahoma"/>
            <family val="2"/>
          </rPr>
          <t>Veselin Kmetov:</t>
        </r>
        <r>
          <rPr>
            <sz val="9"/>
            <color indexed="81"/>
            <rFont val="Tahoma"/>
            <family val="2"/>
          </rPr>
          <t xml:space="preserve">
93 ppt
</t>
        </r>
      </text>
    </comment>
    <comment ref="F15" authorId="1" shapeId="0">
      <text>
        <r>
          <rPr>
            <b/>
            <sz val="9"/>
            <color indexed="81"/>
            <rFont val="Tahoma"/>
            <family val="2"/>
          </rPr>
          <t>Veselin Kmetov:</t>
        </r>
        <r>
          <rPr>
            <sz val="9"/>
            <color indexed="81"/>
            <rFont val="Tahoma"/>
            <family val="2"/>
          </rPr>
          <t xml:space="preserve">
104 ppt</t>
        </r>
      </text>
    </comment>
    <comment ref="B16" authorId="1" shapeId="0">
      <text>
        <r>
          <rPr>
            <b/>
            <sz val="9"/>
            <color indexed="81"/>
            <rFont val="Tahoma"/>
            <family val="2"/>
          </rPr>
          <t>Veselin Kmetov:</t>
        </r>
        <r>
          <rPr>
            <sz val="9"/>
            <color indexed="81"/>
            <rFont val="Tahoma"/>
            <family val="2"/>
          </rPr>
          <t xml:space="preserve">
3 ppt
3.2%</t>
        </r>
      </text>
    </comment>
    <comment ref="F16" authorId="1" shapeId="0">
      <text>
        <r>
          <rPr>
            <b/>
            <sz val="9"/>
            <color indexed="81"/>
            <rFont val="Tahoma"/>
            <family val="2"/>
          </rPr>
          <t>Veselin Kmetov:</t>
        </r>
        <r>
          <rPr>
            <sz val="9"/>
            <color indexed="81"/>
            <rFont val="Tahoma"/>
            <family val="2"/>
          </rPr>
          <t xml:space="preserve">
9,6 ppt was established
start with 3 ppt</t>
        </r>
      </text>
    </comment>
    <comment ref="C18" authorId="1" shapeId="0">
      <text>
        <r>
          <rPr>
            <b/>
            <sz val="9"/>
            <color indexed="81"/>
            <rFont val="Tahoma"/>
            <family val="2"/>
          </rPr>
          <t>Veselin Kmetov:</t>
        </r>
        <r>
          <rPr>
            <sz val="9"/>
            <color indexed="81"/>
            <rFont val="Tahoma"/>
            <family val="2"/>
          </rPr>
          <t xml:space="preserve">
6 ppt
</t>
        </r>
      </text>
    </comment>
    <comment ref="R50" authorId="1" shapeId="0">
      <text>
        <r>
          <rPr>
            <b/>
            <sz val="9"/>
            <color indexed="81"/>
            <rFont val="Tahoma"/>
            <family val="2"/>
          </rPr>
          <t>Veselin Kmetov:</t>
        </r>
        <r>
          <rPr>
            <sz val="9"/>
            <color indexed="81"/>
            <rFont val="Tahoma"/>
            <family val="2"/>
          </rPr>
          <t xml:space="preserve">
Изчертаване на разликката</t>
        </r>
      </text>
    </comment>
  </commentList>
</comments>
</file>

<file path=xl/comments2.xml><?xml version="1.0" encoding="utf-8"?>
<comments xmlns="http://schemas.openxmlformats.org/spreadsheetml/2006/main">
  <authors>
    <author>Veselin KMETOV</author>
    <author>Veselin Kmetov</author>
  </authors>
  <commentList>
    <comment ref="A1" authorId="0" shapeId="0">
      <text>
        <r>
          <rPr>
            <b/>
            <sz val="8"/>
            <color indexed="81"/>
            <rFont val="Tahoma"/>
            <family val="2"/>
            <charset val="204"/>
          </rPr>
          <t>Veselin KMETOV:</t>
        </r>
        <r>
          <rPr>
            <sz val="8"/>
            <color indexed="81"/>
            <rFont val="Tahoma"/>
            <family val="2"/>
            <charset val="204"/>
          </rPr>
          <t xml:space="preserve">
Изготвил: В. Кметов
Версия: 20.03.2017 г.</t>
        </r>
      </text>
    </comment>
    <comment ref="C8" authorId="1" shapeId="0">
      <text>
        <r>
          <rPr>
            <b/>
            <sz val="9"/>
            <color indexed="81"/>
            <rFont val="Tahoma"/>
            <family val="2"/>
            <charset val="204"/>
          </rPr>
          <t>Veselin Kmetov:</t>
        </r>
        <r>
          <rPr>
            <sz val="9"/>
            <color indexed="81"/>
            <rFont val="Tahoma"/>
            <family val="2"/>
            <charset val="204"/>
          </rPr>
          <t xml:space="preserve">
Направете ги еднакви 
всички 0.01 
увеличавайте стойността на Xi - няма промяна на u-c</t>
        </r>
      </text>
    </comment>
    <comment ref="A9" authorId="1" shapeId="0">
      <text>
        <r>
          <rPr>
            <b/>
            <sz val="9"/>
            <color indexed="81"/>
            <rFont val="Tahoma"/>
            <family val="2"/>
          </rPr>
          <t>Veselin Kmetov:</t>
        </r>
        <r>
          <rPr>
            <sz val="9"/>
            <color indexed="81"/>
            <rFont val="Tahoma"/>
            <family val="2"/>
          </rPr>
          <t xml:space="preserve">
INPUT QUANTITY</t>
        </r>
      </text>
    </comment>
    <comment ref="A13" authorId="1" shapeId="0">
      <text>
        <r>
          <rPr>
            <b/>
            <sz val="9"/>
            <color indexed="81"/>
            <rFont val="Tahoma"/>
            <family val="2"/>
          </rPr>
          <t>Veselin Kmetov:</t>
        </r>
        <r>
          <rPr>
            <sz val="9"/>
            <color indexed="81"/>
            <rFont val="Tahoma"/>
            <family val="2"/>
          </rPr>
          <t xml:space="preserve">
OUTPUT QUANTITY</t>
        </r>
      </text>
    </comment>
  </commentList>
</comments>
</file>

<file path=xl/comments3.xml><?xml version="1.0" encoding="utf-8"?>
<comments xmlns="http://schemas.openxmlformats.org/spreadsheetml/2006/main">
  <authors>
    <author>Kmetov</author>
  </authors>
  <commentList>
    <comment ref="C1" authorId="0" shapeId="0">
      <text>
        <r>
          <rPr>
            <b/>
            <sz val="8"/>
            <color indexed="81"/>
            <rFont val="Tahoma"/>
            <family val="2"/>
            <charset val="204"/>
          </rPr>
          <t>Kmetov:</t>
        </r>
        <r>
          <rPr>
            <sz val="8"/>
            <color indexed="81"/>
            <rFont val="Tahoma"/>
            <family val="2"/>
            <charset val="204"/>
          </rPr>
          <t xml:space="preserve">
В. Кметов версия 15.05.2017
</t>
        </r>
      </text>
    </comment>
  </commentList>
</comments>
</file>

<file path=xl/comments4.xml><?xml version="1.0" encoding="utf-8"?>
<comments xmlns="http://schemas.openxmlformats.org/spreadsheetml/2006/main">
  <authors>
    <author>Kmetov</author>
  </authors>
  <commentList>
    <comment ref="A1" authorId="0" shapeId="0">
      <text>
        <r>
          <rPr>
            <b/>
            <sz val="8"/>
            <color indexed="81"/>
            <rFont val="Tahoma"/>
            <family val="2"/>
            <charset val="204"/>
          </rPr>
          <t>Kmetov:</t>
        </r>
        <r>
          <rPr>
            <sz val="8"/>
            <color indexed="81"/>
            <rFont val="Tahoma"/>
            <family val="2"/>
            <charset val="204"/>
          </rPr>
          <t xml:space="preserve">
Кметов версия 
от 27.04.17
</t>
        </r>
      </text>
    </comment>
    <comment ref="G2" authorId="0" shapeId="0">
      <text>
        <r>
          <rPr>
            <b/>
            <sz val="8"/>
            <color indexed="81"/>
            <rFont val="Tahoma"/>
            <family val="2"/>
            <charset val="204"/>
          </rPr>
          <t>Kmetov:</t>
        </r>
        <r>
          <rPr>
            <sz val="8"/>
            <color indexed="81"/>
            <rFont val="Tahoma"/>
            <family val="2"/>
            <charset val="204"/>
          </rPr>
          <t xml:space="preserve">
http://www.iupac.org/publications/ci/2000/november/awards_horwitz.html
Dr. William Horwitz, current Associate Member and former U.S. National Representative on IUPAC's Commission on General Aspects of Analytical Chemistry (V.I), has received the prestigious Robert Boyle medal of the Royal Society of Chemistry. His medal citation, which appeared in the June 2000 edition of Chemistry in Britain, Vol. 36, No. 6, p. 62, reads as follows:
"Distinguished for his contributions to the quality of analytical measurements and to the statistics of data treatment, including the discovery of the Horwitz function, which relates the reproducibility of such measurements to analyte concentrations". 
</t>
        </r>
      </text>
    </comment>
  </commentList>
</comments>
</file>

<file path=xl/comments5.xml><?xml version="1.0" encoding="utf-8"?>
<comments xmlns="http://schemas.openxmlformats.org/spreadsheetml/2006/main">
  <authors>
    <author>Kmetov</author>
    <author>Veselin Kmetov</author>
    <author>V. Kmetov</author>
  </authors>
  <commentList>
    <comment ref="A1" authorId="0" shapeId="0">
      <text>
        <r>
          <rPr>
            <b/>
            <sz val="8"/>
            <color indexed="81"/>
            <rFont val="Tahoma"/>
            <family val="2"/>
            <charset val="204"/>
          </rPr>
          <t>Kmetov:</t>
        </r>
        <r>
          <rPr>
            <sz val="8"/>
            <color indexed="81"/>
            <rFont val="Tahoma"/>
            <family val="2"/>
            <charset val="204"/>
          </rPr>
          <t xml:space="preserve">
РАЗРАБОТИЛ 
В. Кметов 
Версия 18.04.07
</t>
        </r>
      </text>
    </comment>
    <comment ref="M11" authorId="1" shapeId="0">
      <text>
        <r>
          <rPr>
            <b/>
            <sz val="9"/>
            <color indexed="81"/>
            <rFont val="Tahoma"/>
            <family val="2"/>
          </rPr>
          <t>Veselin Kmetov:</t>
        </r>
        <r>
          <rPr>
            <sz val="9"/>
            <color indexed="81"/>
            <rFont val="Tahoma"/>
            <family val="2"/>
          </rPr>
          <t xml:space="preserve">
FALSE POSITIVE</t>
        </r>
      </text>
    </comment>
    <comment ref="M15" authorId="2" shapeId="0">
      <text>
        <r>
          <rPr>
            <b/>
            <sz val="9"/>
            <color indexed="81"/>
            <rFont val="Tahoma"/>
            <family val="2"/>
          </rPr>
          <t>V. Kmetov:</t>
        </r>
        <r>
          <rPr>
            <sz val="9"/>
            <color indexed="81"/>
            <rFont val="Tahoma"/>
            <family val="2"/>
          </rPr>
          <t xml:space="preserve">
1645
</t>
        </r>
      </text>
    </comment>
    <comment ref="M17" authorId="1" shapeId="0">
      <text>
        <r>
          <rPr>
            <b/>
            <sz val="9"/>
            <color indexed="81"/>
            <rFont val="Tahoma"/>
            <family val="2"/>
          </rPr>
          <t>Veselin Kmetov:</t>
        </r>
        <r>
          <rPr>
            <sz val="9"/>
            <color indexed="81"/>
            <rFont val="Tahoma"/>
            <family val="2"/>
          </rPr>
          <t xml:space="preserve">
FALSE NEGATIVE</t>
        </r>
      </text>
    </comment>
    <comment ref="I51" authorId="2" shapeId="0">
      <text>
        <r>
          <rPr>
            <b/>
            <sz val="9"/>
            <color indexed="81"/>
            <rFont val="Tahoma"/>
            <family val="2"/>
          </rPr>
          <t>V. Kmetov:</t>
        </r>
        <r>
          <rPr>
            <sz val="9"/>
            <color indexed="81"/>
            <rFont val="Tahoma"/>
            <family val="2"/>
          </rPr>
          <t xml:space="preserve">
Graph DELTA</t>
        </r>
      </text>
    </comment>
  </commentList>
</comments>
</file>

<file path=xl/comments6.xml><?xml version="1.0" encoding="utf-8"?>
<comments xmlns="http://schemas.openxmlformats.org/spreadsheetml/2006/main">
  <authors>
    <author>Kmetov</author>
    <author>Veselin Kmetov</author>
  </authors>
  <commentList>
    <comment ref="A1" authorId="0" shapeId="0">
      <text>
        <r>
          <rPr>
            <b/>
            <sz val="8"/>
            <color indexed="81"/>
            <rFont val="Tahoma"/>
            <family val="2"/>
            <charset val="204"/>
          </rPr>
          <t>Kmetov:</t>
        </r>
        <r>
          <rPr>
            <sz val="8"/>
            <color indexed="81"/>
            <rFont val="Tahoma"/>
            <family val="2"/>
            <charset val="204"/>
          </rPr>
          <t xml:space="preserve">
Кметов версия 
от 17.06.18
</t>
        </r>
      </text>
    </comment>
    <comment ref="I4" authorId="1" shapeId="0">
      <text>
        <r>
          <rPr>
            <b/>
            <sz val="9"/>
            <color indexed="81"/>
            <rFont val="Tahoma"/>
            <family val="2"/>
          </rPr>
          <t>Veselin Kmetov:</t>
        </r>
        <r>
          <rPr>
            <sz val="9"/>
            <color indexed="81"/>
            <rFont val="Tahoma"/>
            <family val="2"/>
          </rPr>
          <t xml:space="preserve">
Modified Horwitz equation</t>
        </r>
      </text>
    </comment>
    <comment ref="H7" authorId="1" shapeId="0">
      <text>
        <r>
          <rPr>
            <b/>
            <sz val="9"/>
            <color indexed="81"/>
            <rFont val="Tahoma"/>
            <family val="2"/>
          </rPr>
          <t>Veselin Kmetov:</t>
        </r>
        <r>
          <rPr>
            <sz val="9"/>
            <color indexed="81"/>
            <rFont val="Tahoma"/>
            <family val="2"/>
          </rPr>
          <t xml:space="preserve">
Степенен показател
</t>
        </r>
      </text>
    </comment>
  </commentList>
</comments>
</file>

<file path=xl/sharedStrings.xml><?xml version="1.0" encoding="utf-8"?>
<sst xmlns="http://schemas.openxmlformats.org/spreadsheetml/2006/main" count="221" uniqueCount="164">
  <si>
    <t>Limits of Detection and Limits of Quantification</t>
  </si>
  <si>
    <t>x0</t>
  </si>
  <si>
    <t>x1</t>
  </si>
  <si>
    <t>F(x)</t>
  </si>
  <si>
    <t>P(x)</t>
  </si>
  <si>
    <t>BL=</t>
  </si>
  <si>
    <t>X</t>
  </si>
  <si>
    <t>X1</t>
  </si>
  <si>
    <t>P(X1)</t>
  </si>
  <si>
    <t>X2</t>
  </si>
  <si>
    <t>P(X2)</t>
  </si>
  <si>
    <t>Y</t>
  </si>
  <si>
    <t>S0=</t>
  </si>
  <si>
    <t>L</t>
  </si>
  <si>
    <t>N=</t>
  </si>
  <si>
    <t>a=</t>
  </si>
  <si>
    <t>P_bl_(X&lt;a) =</t>
  </si>
  <si>
    <t>BL_up</t>
  </si>
  <si>
    <t>P_bl_(X&gt;a) =</t>
  </si>
  <si>
    <t>Sapl_L</t>
  </si>
  <si>
    <t>M(X) на BL</t>
  </si>
  <si>
    <t>M(X) на проба</t>
  </si>
  <si>
    <t>Граница -бар</t>
  </si>
  <si>
    <t>Разработка за учебни цели ВК</t>
  </si>
  <si>
    <t>Хорвиц - тромпет и променено уравнение на Хорвиц</t>
  </si>
  <si>
    <t>Horwitz - 1982</t>
  </si>
  <si>
    <t>C m/m</t>
  </si>
  <si>
    <t xml:space="preserve"> +RSD</t>
  </si>
  <si>
    <t xml:space="preserve"> -RDS</t>
  </si>
  <si>
    <t>SD</t>
  </si>
  <si>
    <t>Задай концентрация като отношение</t>
  </si>
  <si>
    <t xml:space="preserve">C (μg/kg) </t>
  </si>
  <si>
    <t>α</t>
  </si>
  <si>
    <t>C(m/M)=</t>
  </si>
  <si>
    <t>стандартен ХОРВИЦ</t>
  </si>
  <si>
    <t xml:space="preserve">≤ 50 </t>
  </si>
  <si>
    <t>0,2</t>
  </si>
  <si>
    <t>(+-RSD)=</t>
  </si>
  <si>
    <t>51—500</t>
  </si>
  <si>
    <t>0,18</t>
  </si>
  <si>
    <t>променен Хорвиц</t>
  </si>
  <si>
    <t xml:space="preserve">501—1 000 </t>
  </si>
  <si>
    <t>0,15</t>
  </si>
  <si>
    <t>"=IF(C23&lt;10^-7,0.22*C23,IF(C23&gt;0.138,0.01*(C23^0.5),0.02*(C23^0.8495)))/C23*100"</t>
  </si>
  <si>
    <t>RSD%</t>
  </si>
  <si>
    <t>Максимална стандартна неопределеност</t>
  </si>
  <si>
    <t xml:space="preserve">Michael Thompson and Roger Wood - Using uncertainty to predict and specify the performance of analytical method </t>
  </si>
  <si>
    <t>LOD</t>
  </si>
  <si>
    <t>C</t>
  </si>
  <si>
    <t>Horwiz RSD%</t>
  </si>
  <si>
    <t>Max u_</t>
  </si>
  <si>
    <t>Uf=</t>
  </si>
  <si>
    <t>mg/kg</t>
  </si>
  <si>
    <t>LOD(tab 5)=</t>
  </si>
  <si>
    <t>P</t>
  </si>
  <si>
    <t>Q</t>
  </si>
  <si>
    <t>RSD</t>
  </si>
  <si>
    <t>MDK</t>
  </si>
  <si>
    <t>u</t>
  </si>
  <si>
    <t>C ppm</t>
  </si>
  <si>
    <t>Uf ppm</t>
  </si>
  <si>
    <t>u_fit</t>
  </si>
  <si>
    <t xml:space="preserve">FFP неопределеност </t>
  </si>
  <si>
    <t>Uf неопределеност на метода</t>
  </si>
  <si>
    <t xml:space="preserve">1 001—10 000 </t>
  </si>
  <si>
    <t>0,12</t>
  </si>
  <si>
    <t xml:space="preserve">&gt; 10 000 </t>
  </si>
  <si>
    <t>0,1</t>
  </si>
  <si>
    <t>Максимално допустими количества (mg/kg мокро тегло)</t>
  </si>
  <si>
    <t>Олово</t>
  </si>
  <si>
    <t>3.1.1</t>
  </si>
  <si>
    <t>Сурово мляко (6), топлинно обработено мляко и мляко за производство на млечни продукти</t>
  </si>
  <si>
    <t>0,020</t>
  </si>
  <si>
    <t>3.1.2</t>
  </si>
  <si>
    <t>Храни за кърмачета и преходни храни,</t>
  </si>
  <si>
    <t>предлагани на пазара в прахообразна форма  (3) (25)</t>
  </si>
  <si>
    <t>0,050</t>
  </si>
  <si>
    <t>предлагани на пазара в течна форма  (3) (25)</t>
  </si>
  <si>
    <t>0,010</t>
  </si>
  <si>
    <t>3.1.3</t>
  </si>
  <si>
    <t>Преработени храни на зърнена основа и детски храни за кърмачета и малки деца  (3) (25), различни от упоменатите в точка 3.1.5</t>
  </si>
  <si>
    <t>3.1.4</t>
  </si>
  <si>
    <t>Храни за специални медицински цели  (3), предназначени специално за кърмачета и малки деца,</t>
  </si>
  <si>
    <t>предлагани на пазара в прахообразна форма  (25)</t>
  </si>
  <si>
    <t>предлагани на пазара в течна форма  (25)</t>
  </si>
  <si>
    <t>3.1.5</t>
  </si>
  <si>
    <t>Напитки за кърмачета и малки деца, етикетирани и продавани като такива, различни от упоменатите в точки 3.1.2 и 3.1.4,</t>
  </si>
  <si>
    <t>продавани като течности или предназначени да бъдат реконституирани съгласно указанията на производителя, включително плодови сокове  (4)</t>
  </si>
  <si>
    <t>0,030</t>
  </si>
  <si>
    <t>предназначени да бъдат приготвени чрез запарване или декокция (25)</t>
  </si>
  <si>
    <t>1,50</t>
  </si>
  <si>
    <t>3.1.6</t>
  </si>
  <si>
    <t>Месо от говеда, овце, свине и домашни птици (с изключение на карантия)  (6)</t>
  </si>
  <si>
    <t>0,10</t>
  </si>
  <si>
    <t>u_c uncertanty contrubutors  Y = f(X)</t>
  </si>
  <si>
    <t>b=</t>
  </si>
  <si>
    <t>"=SQRT((E35^2)+(E36^2)+(E37^2))"</t>
  </si>
  <si>
    <t>Xi</t>
  </si>
  <si>
    <t>u_xi</t>
  </si>
  <si>
    <t>u_r</t>
  </si>
  <si>
    <t>X_1</t>
  </si>
  <si>
    <t>X_2</t>
  </si>
  <si>
    <t>X_3</t>
  </si>
  <si>
    <t>u_c(Y)</t>
  </si>
  <si>
    <t>Y (C)=</t>
  </si>
  <si>
    <t>diffr=</t>
  </si>
  <si>
    <t>^2</t>
  </si>
  <si>
    <t>contrib.</t>
  </si>
  <si>
    <t>SIMA=</t>
  </si>
  <si>
    <t>Potassium hydrogen phthalate</t>
  </si>
  <si>
    <t>АДИТИВНО И МУЛТИПЛИКАТИВНО ПРЕЧЕНЕ</t>
  </si>
  <si>
    <t>Y St A.s</t>
  </si>
  <si>
    <t>X ug /L</t>
  </si>
  <si>
    <t>Y matrix</t>
  </si>
  <si>
    <t>Multiplicative</t>
  </si>
  <si>
    <t>МУЛТИПЛИКАТИВНО</t>
  </si>
  <si>
    <t>b1 (10)</t>
  </si>
  <si>
    <t>АДИТИВНО</t>
  </si>
  <si>
    <t>∆ (Cst-Cmx) =</t>
  </si>
  <si>
    <t>ppb</t>
  </si>
  <si>
    <t>Additive</t>
  </si>
  <si>
    <r>
      <rPr>
        <b/>
        <sz val="10"/>
        <rFont val="Calibri"/>
        <family val="2"/>
      </rPr>
      <t xml:space="preserve"> относителна</t>
    </r>
    <r>
      <rPr>
        <b/>
        <sz val="16"/>
        <rFont val="Calibri"/>
        <family val="2"/>
        <charset val="204"/>
      </rPr>
      <t xml:space="preserve"> ∆ %=</t>
    </r>
  </si>
  <si>
    <t xml:space="preserve">b0 (0) </t>
  </si>
  <si>
    <t>C_st=</t>
  </si>
  <si>
    <t>b1 и b1m</t>
  </si>
  <si>
    <t>C_mx=</t>
  </si>
  <si>
    <t>b0 и b0m</t>
  </si>
  <si>
    <t>difference | b1-b1' |=</t>
  </si>
  <si>
    <r>
      <t xml:space="preserve"> </t>
    </r>
    <r>
      <rPr>
        <sz val="10"/>
        <rFont val="Arial"/>
        <family val="2"/>
      </rPr>
      <t>Δb1</t>
    </r>
    <r>
      <rPr>
        <sz val="10"/>
        <rFont val="Arial"/>
        <family val="2"/>
        <charset val="204"/>
      </rPr>
      <t>u_d=</t>
    </r>
  </si>
  <si>
    <t>difference | b0-b0' |=</t>
  </si>
  <si>
    <r>
      <t xml:space="preserve"> </t>
    </r>
    <r>
      <rPr>
        <sz val="10"/>
        <rFont val="Arial"/>
        <family val="2"/>
      </rPr>
      <t>Δb0</t>
    </r>
    <r>
      <rPr>
        <sz val="10"/>
        <rFont val="Arial"/>
        <family val="2"/>
        <charset val="204"/>
      </rPr>
      <t>u_d=</t>
    </r>
  </si>
  <si>
    <t>Y samp</t>
  </si>
  <si>
    <t>Y1</t>
  </si>
  <si>
    <t>Y2</t>
  </si>
  <si>
    <t>P_smpl_(X&lt;b) =</t>
  </si>
  <si>
    <t>P_smpl_(X&gt;b) =</t>
  </si>
  <si>
    <t>Limit of decision =</t>
  </si>
  <si>
    <t>Xaver=</t>
  </si>
  <si>
    <t>S=</t>
  </si>
  <si>
    <t>%</t>
  </si>
  <si>
    <t>МДК=</t>
  </si>
  <si>
    <t>Compatibility of ICP-MS results for Uranium content with CRM 
River water SLRS-5</t>
  </si>
  <si>
    <t>M1=</t>
  </si>
  <si>
    <t>M2=</t>
  </si>
  <si>
    <t>u_Δ =</t>
  </si>
  <si>
    <t>S1=</t>
  </si>
  <si>
    <t>S2=</t>
  </si>
  <si>
    <t>(k=2)</t>
  </si>
  <si>
    <t>U_Δ =</t>
  </si>
  <si>
    <t>CRM SLRS</t>
  </si>
  <si>
    <t>ICP-MS</t>
  </si>
  <si>
    <r>
      <t xml:space="preserve">X </t>
    </r>
    <r>
      <rPr>
        <vertAlign val="subscript"/>
        <sz val="14"/>
        <color theme="1"/>
        <rFont val="Arial"/>
        <family val="2"/>
      </rPr>
      <t>(SLRS-5)</t>
    </r>
    <r>
      <rPr>
        <sz val="14"/>
        <color theme="1"/>
        <rFont val="Arial"/>
        <family val="2"/>
      </rPr>
      <t xml:space="preserve"> =</t>
    </r>
  </si>
  <si>
    <t>ppt</t>
  </si>
  <si>
    <r>
      <rPr>
        <sz val="14"/>
        <color theme="1"/>
        <rFont val="Arial"/>
        <family val="2"/>
      </rPr>
      <t>X</t>
    </r>
    <r>
      <rPr>
        <sz val="9"/>
        <color theme="1"/>
        <rFont val="Arial"/>
        <family val="2"/>
      </rPr>
      <t>(238U )=</t>
    </r>
  </si>
  <si>
    <t>u_c=</t>
  </si>
  <si>
    <t>u_m =</t>
  </si>
  <si>
    <t>k=</t>
  </si>
  <si>
    <t xml:space="preserve">k= </t>
  </si>
  <si>
    <t>U_CRM =</t>
  </si>
  <si>
    <r>
      <t>U_</t>
    </r>
    <r>
      <rPr>
        <vertAlign val="subscript"/>
        <sz val="14"/>
        <rFont val="Arial"/>
        <family val="2"/>
      </rPr>
      <t>ICP-MS</t>
    </r>
    <r>
      <rPr>
        <sz val="14"/>
        <rFont val="Arial"/>
        <family val="2"/>
      </rPr>
      <t xml:space="preserve"> =</t>
    </r>
  </si>
  <si>
    <r>
      <t>Δ</t>
    </r>
    <r>
      <rPr>
        <b/>
        <sz val="14"/>
        <color indexed="8"/>
        <rFont val="Arial"/>
        <family val="2"/>
      </rPr>
      <t xml:space="preserve"> =</t>
    </r>
  </si>
  <si>
    <t>Z score=</t>
  </si>
  <si>
    <t>Z-ta score =</t>
  </si>
  <si>
    <t>FIT FOR PURPOSE –  if  U (k= 2) &lt; ½ EQS  and LOQ &lt; 0.3 EQS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</si>
</sst>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00%"/>
    <numFmt numFmtId="165" formatCode="0.000000%"/>
    <numFmt numFmtId="166" formatCode="0.0"/>
    <numFmt numFmtId="167" formatCode="0.0%"/>
    <numFmt numFmtId="168" formatCode="0.000"/>
    <numFmt numFmtId="169" formatCode="0.00000"/>
    <numFmt numFmtId="170" formatCode="0.0000"/>
    <numFmt numFmtId="171" formatCode="0.00000000"/>
    <numFmt numFmtId="172" formatCode="0.000000"/>
  </numFmts>
  <fonts count="78">
    <font>
      <sz val="11"/>
      <color theme="1"/>
      <name val="Calibri"/>
      <family val="2"/>
      <scheme val="minor"/>
    </font>
    <font>
      <sz val="11"/>
      <color theme="1"/>
      <name val="Calibri"/>
      <family val="2"/>
      <scheme val="minor"/>
    </font>
    <font>
      <sz val="10"/>
      <name val="Arial"/>
      <family val="2"/>
      <charset val="204"/>
    </font>
    <font>
      <b/>
      <sz val="14"/>
      <color indexed="9"/>
      <name val="Arial"/>
      <family val="2"/>
    </font>
    <font>
      <sz val="10"/>
      <name val="Times New Roman CE"/>
      <charset val="204"/>
    </font>
    <font>
      <sz val="10"/>
      <color theme="0"/>
      <name val="Times New Roman CE"/>
      <charset val="204"/>
    </font>
    <font>
      <b/>
      <sz val="10"/>
      <color theme="0"/>
      <name val="Times New Roman CE"/>
      <charset val="204"/>
    </font>
    <font>
      <sz val="10"/>
      <color indexed="9"/>
      <name val="Times New Roman CE"/>
      <charset val="204"/>
    </font>
    <font>
      <sz val="10"/>
      <color indexed="10"/>
      <name val="Times New Roman CE"/>
      <family val="1"/>
      <charset val="238"/>
    </font>
    <font>
      <b/>
      <i/>
      <sz val="14"/>
      <name val="Times New Roman CE"/>
      <charset val="204"/>
    </font>
    <font>
      <sz val="12"/>
      <name val="Arial"/>
      <family val="2"/>
      <charset val="204"/>
    </font>
    <font>
      <b/>
      <sz val="12"/>
      <name val="Arial"/>
      <family val="2"/>
      <charset val="204"/>
    </font>
    <font>
      <b/>
      <sz val="8"/>
      <color indexed="81"/>
      <name val="Tahoma"/>
      <family val="2"/>
      <charset val="204"/>
    </font>
    <font>
      <sz val="8"/>
      <color indexed="81"/>
      <name val="Tahoma"/>
      <family val="2"/>
      <charset val="204"/>
    </font>
    <font>
      <b/>
      <sz val="9"/>
      <color indexed="81"/>
      <name val="Tahoma"/>
      <family val="2"/>
    </font>
    <font>
      <sz val="9"/>
      <color indexed="81"/>
      <name val="Tahoma"/>
      <family val="2"/>
    </font>
    <font>
      <b/>
      <sz val="10"/>
      <name val="Times New Roman CE"/>
    </font>
    <font>
      <b/>
      <sz val="11"/>
      <name val="Times New Roman CE"/>
    </font>
    <font>
      <sz val="12"/>
      <color rgb="FF000000"/>
      <name val="Calibri"/>
      <family val="2"/>
    </font>
    <font>
      <b/>
      <sz val="12"/>
      <name val="Times New Roman CE"/>
    </font>
    <font>
      <b/>
      <sz val="10"/>
      <name val="Times New Roman CE"/>
      <charset val="204"/>
    </font>
    <font>
      <sz val="10"/>
      <color theme="0" tint="-4.9989318521683403E-2"/>
      <name val="Times New Roman CE"/>
      <charset val="204"/>
    </font>
    <font>
      <sz val="12"/>
      <name val="Times New Roman CE"/>
    </font>
    <font>
      <b/>
      <sz val="8"/>
      <name val="Times New Roman CE"/>
    </font>
    <font>
      <sz val="8"/>
      <name val="Times New Roman CE"/>
    </font>
    <font>
      <b/>
      <sz val="14"/>
      <name val="Times New Roman CE"/>
    </font>
    <font>
      <b/>
      <sz val="12"/>
      <color rgb="FFFF0000"/>
      <name val="Times New Roman CE"/>
    </font>
    <font>
      <sz val="10"/>
      <color theme="2"/>
      <name val="Times New Roman CE"/>
      <charset val="204"/>
    </font>
    <font>
      <sz val="12"/>
      <color theme="4" tint="-0.249977111117893"/>
      <name val="Times New Roman CE"/>
    </font>
    <font>
      <u/>
      <sz val="10"/>
      <color theme="10"/>
      <name val="Times New Roman CE"/>
      <charset val="204"/>
    </font>
    <font>
      <b/>
      <sz val="22"/>
      <color indexed="9"/>
      <name val="Arial"/>
      <family val="2"/>
    </font>
    <font>
      <sz val="12"/>
      <name val="Times New Roman CE"/>
      <charset val="204"/>
    </font>
    <font>
      <b/>
      <sz val="16"/>
      <name val="Times New Roman CE"/>
    </font>
    <font>
      <sz val="16"/>
      <name val="Arial Black"/>
      <family val="2"/>
    </font>
    <font>
      <b/>
      <sz val="14"/>
      <name val="Arial"/>
      <family val="2"/>
    </font>
    <font>
      <b/>
      <i/>
      <sz val="14"/>
      <color theme="2" tint="-0.749992370372631"/>
      <name val="Arial"/>
      <family val="2"/>
    </font>
    <font>
      <sz val="14"/>
      <name val="Times New Roman CE"/>
      <charset val="204"/>
    </font>
    <font>
      <b/>
      <sz val="12"/>
      <name val="Arial"/>
      <family val="2"/>
    </font>
    <font>
      <b/>
      <i/>
      <sz val="14"/>
      <color theme="1"/>
      <name val="Calibri"/>
      <family val="2"/>
      <scheme val="minor"/>
    </font>
    <font>
      <b/>
      <sz val="9"/>
      <color indexed="81"/>
      <name val="Tahoma"/>
      <family val="2"/>
      <charset val="204"/>
    </font>
    <font>
      <sz val="9"/>
      <color indexed="81"/>
      <name val="Tahoma"/>
      <family val="2"/>
      <charset val="204"/>
    </font>
    <font>
      <b/>
      <sz val="10"/>
      <name val="Arial"/>
      <family val="2"/>
    </font>
    <font>
      <b/>
      <sz val="16"/>
      <name val="Arial"/>
      <family val="2"/>
    </font>
    <font>
      <b/>
      <sz val="11"/>
      <name val="Arial"/>
      <family val="2"/>
      <charset val="204"/>
    </font>
    <font>
      <sz val="10"/>
      <color theme="0"/>
      <name val="Arial"/>
      <family val="2"/>
      <charset val="204"/>
    </font>
    <font>
      <b/>
      <sz val="16"/>
      <name val="Calibri"/>
      <family val="2"/>
      <charset val="204"/>
    </font>
    <font>
      <b/>
      <sz val="16"/>
      <name val="Arial"/>
      <family val="2"/>
      <charset val="204"/>
    </font>
    <font>
      <sz val="14"/>
      <name val="Arial"/>
      <family val="2"/>
      <charset val="204"/>
    </font>
    <font>
      <b/>
      <sz val="16"/>
      <name val="Calibri"/>
      <family val="2"/>
    </font>
    <font>
      <b/>
      <sz val="10"/>
      <name val="Calibri"/>
      <family val="2"/>
    </font>
    <font>
      <b/>
      <sz val="14"/>
      <name val="Arial"/>
      <family val="2"/>
      <charset val="204"/>
    </font>
    <font>
      <b/>
      <sz val="14"/>
      <color theme="0"/>
      <name val="Arial"/>
      <family val="2"/>
      <charset val="204"/>
    </font>
    <font>
      <b/>
      <sz val="12"/>
      <color theme="0"/>
      <name val="Arial"/>
      <family val="2"/>
      <charset val="204"/>
    </font>
    <font>
      <sz val="10"/>
      <name val="Arial"/>
      <family val="2"/>
    </font>
    <font>
      <b/>
      <sz val="10"/>
      <color indexed="10"/>
      <name val="Arial"/>
      <family val="2"/>
      <charset val="204"/>
    </font>
    <font>
      <sz val="10"/>
      <color indexed="10"/>
      <name val="Arial"/>
      <family val="2"/>
      <charset val="204"/>
    </font>
    <font>
      <b/>
      <sz val="11"/>
      <color theme="0"/>
      <name val="Arial"/>
      <family val="2"/>
      <charset val="204"/>
    </font>
    <font>
      <sz val="10"/>
      <color theme="0" tint="-4.9989318521683403E-2"/>
      <name val="Arial"/>
      <family val="2"/>
      <charset val="204"/>
    </font>
    <font>
      <b/>
      <sz val="10"/>
      <color indexed="17"/>
      <name val="Arial"/>
      <family val="2"/>
    </font>
    <font>
      <sz val="10"/>
      <color indexed="57"/>
      <name val="Arial"/>
      <family val="2"/>
      <charset val="204"/>
    </font>
    <font>
      <b/>
      <sz val="14"/>
      <color indexed="10"/>
      <name val="Arial"/>
      <family val="2"/>
      <charset val="204"/>
    </font>
    <font>
      <sz val="10"/>
      <color rgb="FFFF0000"/>
      <name val="Times New Roman CE"/>
      <charset val="204"/>
    </font>
    <font>
      <sz val="16"/>
      <color rgb="FFFF0000"/>
      <name val="Times New Roman CE"/>
    </font>
    <font>
      <b/>
      <sz val="11"/>
      <color theme="0"/>
      <name val="Times New Roman CE"/>
    </font>
    <font>
      <sz val="9"/>
      <name val="Arial"/>
      <family val="2"/>
      <charset val="204"/>
    </font>
    <font>
      <sz val="12"/>
      <color rgb="FFFF0000"/>
      <name val="Arial"/>
      <family val="2"/>
      <charset val="204"/>
    </font>
    <font>
      <sz val="16"/>
      <name val="Times New Roman CE"/>
    </font>
    <font>
      <b/>
      <sz val="12"/>
      <color indexed="9"/>
      <name val="Arial"/>
      <family val="2"/>
    </font>
    <font>
      <sz val="10"/>
      <color theme="0"/>
      <name val="Arial"/>
      <family val="2"/>
    </font>
    <font>
      <b/>
      <sz val="10"/>
      <color theme="0"/>
      <name val="Arial"/>
      <family val="2"/>
    </font>
    <font>
      <sz val="10"/>
      <color indexed="9"/>
      <name val="Arial"/>
      <family val="2"/>
    </font>
    <font>
      <sz val="14"/>
      <name val="Arial"/>
      <family val="2"/>
    </font>
    <font>
      <sz val="10"/>
      <color indexed="10"/>
      <name val="Arial"/>
      <family val="2"/>
    </font>
    <font>
      <sz val="14"/>
      <color theme="1"/>
      <name val="Arial"/>
      <family val="2"/>
    </font>
    <font>
      <vertAlign val="subscript"/>
      <sz val="14"/>
      <color theme="1"/>
      <name val="Arial"/>
      <family val="2"/>
    </font>
    <font>
      <sz val="9"/>
      <color theme="1"/>
      <name val="Arial"/>
      <family val="2"/>
    </font>
    <font>
      <vertAlign val="subscript"/>
      <sz val="14"/>
      <name val="Arial"/>
      <family val="2"/>
    </font>
    <font>
      <b/>
      <sz val="14"/>
      <color indexed="8"/>
      <name val="Arial"/>
      <family val="2"/>
    </font>
  </fonts>
  <fills count="38">
    <fill>
      <patternFill patternType="none"/>
    </fill>
    <fill>
      <patternFill patternType="gray125"/>
    </fill>
    <fill>
      <patternFill patternType="solid">
        <fgColor indexed="18"/>
        <bgColor indexed="64"/>
      </patternFill>
    </fill>
    <fill>
      <patternFill patternType="solid">
        <fgColor indexed="22"/>
        <bgColor indexed="64"/>
      </patternFill>
    </fill>
    <fill>
      <patternFill patternType="solid">
        <fgColor indexed="13"/>
        <bgColor indexed="64"/>
      </patternFill>
    </fill>
    <fill>
      <patternFill patternType="solid">
        <fgColor theme="4" tint="-0.249977111117893"/>
        <bgColor indexed="64"/>
      </patternFill>
    </fill>
    <fill>
      <patternFill patternType="solid">
        <fgColor indexed="41"/>
        <bgColor indexed="64"/>
      </patternFill>
    </fill>
    <fill>
      <patternFill patternType="solid">
        <fgColor rgb="FFFF99CC"/>
        <bgColor indexed="64"/>
      </patternFill>
    </fill>
    <fill>
      <patternFill patternType="solid">
        <fgColor indexed="42"/>
        <bgColor indexed="64"/>
      </patternFill>
    </fill>
    <fill>
      <patternFill patternType="solid">
        <fgColor rgb="FFFFFF00"/>
        <bgColor indexed="64"/>
      </patternFill>
    </fill>
    <fill>
      <patternFill patternType="solid">
        <fgColor indexed="11"/>
        <bgColor indexed="64"/>
      </patternFill>
    </fill>
    <fill>
      <patternFill patternType="solid">
        <fgColor rgb="FFD9D9D9"/>
        <bgColor indexed="64"/>
      </patternFill>
    </fill>
    <fill>
      <patternFill patternType="solid">
        <fgColor indexed="57"/>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249977111117893"/>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0000"/>
        <bgColor indexed="64"/>
      </patternFill>
    </fill>
    <fill>
      <patternFill patternType="solid">
        <fgColor theme="5" tint="0.39997558519241921"/>
        <bgColor indexed="64"/>
      </patternFill>
    </fill>
    <fill>
      <patternFill patternType="solid">
        <fgColor theme="8"/>
        <bgColor indexed="64"/>
      </patternFill>
    </fill>
    <fill>
      <patternFill patternType="solid">
        <fgColor indexed="50"/>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CC0066"/>
        <bgColor indexed="64"/>
      </patternFill>
    </fill>
    <fill>
      <patternFill patternType="solid">
        <fgColor indexed="49"/>
        <bgColor indexed="64"/>
      </patternFill>
    </fill>
    <fill>
      <patternFill patternType="solid">
        <fgColor indexed="55"/>
        <bgColor indexed="64"/>
      </patternFill>
    </fill>
    <fill>
      <patternFill patternType="solid">
        <fgColor rgb="FFC793BC"/>
        <bgColor indexed="64"/>
      </patternFill>
    </fill>
    <fill>
      <patternFill patternType="solid">
        <fgColor rgb="FFDCCADB"/>
        <bgColor indexed="64"/>
      </patternFill>
    </fill>
    <fill>
      <patternFill patternType="solid">
        <fgColor theme="6" tint="-0.499984740745262"/>
        <bgColor indexed="64"/>
      </patternFill>
    </fill>
    <fill>
      <patternFill patternType="solid">
        <fgColor theme="6"/>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7"/>
        <bgColor indexed="64"/>
      </patternFill>
    </fill>
  </fills>
  <borders count="22">
    <border>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right/>
      <top/>
      <bottom style="thin">
        <color theme="0"/>
      </bottom>
      <diagonal/>
    </border>
    <border>
      <left/>
      <right style="thin">
        <color theme="0"/>
      </right>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s>
  <cellStyleXfs count="13">
    <xf numFmtId="0" fontId="0" fillId="0" borderId="0"/>
    <xf numFmtId="0" fontId="2" fillId="0" borderId="0"/>
    <xf numFmtId="0" fontId="4" fillId="0" borderId="0"/>
    <xf numFmtId="0" fontId="2" fillId="0" borderId="0"/>
    <xf numFmtId="9" fontId="1" fillId="0" borderId="0" applyFont="0" applyFill="0" applyBorder="0" applyAlignment="0" applyProtection="0"/>
    <xf numFmtId="9"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29" fillId="0" borderId="0" applyNumberFormat="0" applyFill="0" applyBorder="0" applyAlignment="0" applyProtection="0"/>
    <xf numFmtId="0" fontId="2" fillId="0" borderId="0"/>
    <xf numFmtId="0" fontId="1" fillId="0" borderId="0"/>
    <xf numFmtId="9" fontId="1" fillId="0" borderId="0" applyFont="0" applyFill="0" applyBorder="0" applyAlignment="0" applyProtection="0"/>
  </cellStyleXfs>
  <cellXfs count="263">
    <xf numFmtId="0" fontId="0" fillId="0" borderId="0" xfId="0"/>
    <xf numFmtId="0" fontId="4" fillId="0" borderId="0" xfId="2"/>
    <xf numFmtId="0" fontId="5" fillId="0" borderId="0" xfId="2" applyFont="1"/>
    <xf numFmtId="0" fontId="5" fillId="0" borderId="0" xfId="2" applyFont="1" applyAlignment="1">
      <alignment horizontal="center"/>
    </xf>
    <xf numFmtId="0" fontId="6" fillId="3" borderId="0" xfId="2" applyFont="1" applyFill="1" applyAlignment="1">
      <alignment horizontal="center"/>
    </xf>
    <xf numFmtId="0" fontId="4" fillId="0" borderId="0" xfId="2" applyFont="1"/>
    <xf numFmtId="0" fontId="7" fillId="0" borderId="0" xfId="2" applyFont="1"/>
    <xf numFmtId="0" fontId="6" fillId="0" borderId="0" xfId="2" applyFont="1"/>
    <xf numFmtId="0" fontId="4" fillId="4" borderId="1" xfId="2" applyFill="1" applyBorder="1" applyAlignment="1">
      <alignment horizontal="right"/>
    </xf>
    <xf numFmtId="0" fontId="4" fillId="4" borderId="1" xfId="2" applyFill="1" applyBorder="1" applyAlignment="1">
      <alignment horizontal="center"/>
    </xf>
    <xf numFmtId="0" fontId="4" fillId="4" borderId="2" xfId="2" applyFill="1" applyBorder="1" applyAlignment="1">
      <alignment horizontal="left"/>
    </xf>
    <xf numFmtId="0" fontId="8" fillId="0" borderId="0" xfId="2" applyFont="1"/>
    <xf numFmtId="0" fontId="9" fillId="4" borderId="0" xfId="2" applyFont="1" applyFill="1" applyAlignment="1">
      <alignment horizontal="right"/>
    </xf>
    <xf numFmtId="0" fontId="4" fillId="4" borderId="0" xfId="2" applyFill="1"/>
    <xf numFmtId="0" fontId="5" fillId="0" borderId="0" xfId="2" applyFont="1" applyAlignment="1">
      <alignment horizontal="left"/>
    </xf>
    <xf numFmtId="2" fontId="4" fillId="0" borderId="0" xfId="2" applyNumberFormat="1" applyFont="1" applyAlignment="1">
      <alignment horizontal="left"/>
    </xf>
    <xf numFmtId="0" fontId="4" fillId="0" borderId="0" xfId="2" applyFont="1" applyAlignment="1">
      <alignment horizontal="left"/>
    </xf>
    <xf numFmtId="164" fontId="11" fillId="7" borderId="3" xfId="4" applyNumberFormat="1" applyFont="1" applyFill="1" applyBorder="1" applyAlignment="1">
      <alignment horizontal="left"/>
    </xf>
    <xf numFmtId="0" fontId="7" fillId="0" borderId="0" xfId="2" applyFont="1" applyAlignment="1">
      <alignment horizontal="left"/>
    </xf>
    <xf numFmtId="0" fontId="5" fillId="8" borderId="0" xfId="2" applyFont="1" applyFill="1" applyAlignment="1">
      <alignment horizontal="center"/>
    </xf>
    <xf numFmtId="0" fontId="4" fillId="9" borderId="0" xfId="2" applyFill="1"/>
    <xf numFmtId="0" fontId="4" fillId="0" borderId="0" xfId="2" applyAlignment="1">
      <alignment horizontal="center"/>
    </xf>
    <xf numFmtId="9" fontId="0" fillId="0" borderId="0" xfId="5" applyFont="1"/>
    <xf numFmtId="0" fontId="16" fillId="0" borderId="0" xfId="2" applyFont="1" applyAlignment="1">
      <alignment horizontal="right"/>
    </xf>
    <xf numFmtId="11" fontId="4" fillId="0" borderId="0" xfId="2" applyNumberFormat="1"/>
    <xf numFmtId="165" fontId="4" fillId="0" borderId="0" xfId="5" applyNumberFormat="1"/>
    <xf numFmtId="0" fontId="18" fillId="11" borderId="5" xfId="6" applyFont="1" applyFill="1" applyBorder="1" applyAlignment="1">
      <alignment horizontal="center" vertical="center" wrapText="1" readingOrder="1"/>
    </xf>
    <xf numFmtId="0" fontId="4" fillId="12" borderId="0" xfId="2" applyFill="1" applyAlignment="1">
      <alignment horizontal="right"/>
    </xf>
    <xf numFmtId="11" fontId="19" fillId="10" borderId="6" xfId="2" applyNumberFormat="1" applyFont="1" applyFill="1" applyBorder="1"/>
    <xf numFmtId="0" fontId="16" fillId="9" borderId="0" xfId="2" applyFont="1" applyFill="1"/>
    <xf numFmtId="0" fontId="18" fillId="0" borderId="5" xfId="6" applyFont="1" applyBorder="1" applyAlignment="1">
      <alignment horizontal="center" vertical="center" wrapText="1" readingOrder="1"/>
    </xf>
    <xf numFmtId="2" fontId="20" fillId="6" borderId="0" xfId="2" applyNumberFormat="1" applyFont="1" applyFill="1" applyAlignment="1">
      <alignment horizontal="center"/>
    </xf>
    <xf numFmtId="2" fontId="20" fillId="9" borderId="0" xfId="2" applyNumberFormat="1" applyFont="1" applyFill="1" applyAlignment="1">
      <alignment horizontal="center"/>
    </xf>
    <xf numFmtId="2" fontId="21" fillId="0" borderId="0" xfId="7" applyNumberFormat="1" applyFont="1"/>
    <xf numFmtId="166" fontId="4" fillId="0" borderId="0" xfId="2" applyNumberFormat="1"/>
    <xf numFmtId="0" fontId="10" fillId="7" borderId="7" xfId="3" applyFont="1" applyFill="1" applyBorder="1" applyAlignment="1">
      <alignment horizontal="right"/>
    </xf>
    <xf numFmtId="0" fontId="4" fillId="4" borderId="8" xfId="2" applyFill="1" applyBorder="1" applyAlignment="1">
      <alignment horizontal="center"/>
    </xf>
    <xf numFmtId="0" fontId="4" fillId="15" borderId="7" xfId="2" applyFill="1" applyBorder="1" applyAlignment="1">
      <alignment horizontal="right"/>
    </xf>
    <xf numFmtId="0" fontId="4" fillId="15" borderId="7" xfId="2" applyFill="1" applyBorder="1" applyAlignment="1">
      <alignment horizontal="left"/>
    </xf>
    <xf numFmtId="0" fontId="19" fillId="17" borderId="0" xfId="2" applyFont="1" applyFill="1" applyAlignment="1">
      <alignment horizontal="center"/>
    </xf>
    <xf numFmtId="0" fontId="19" fillId="18" borderId="0" xfId="2" applyFont="1" applyFill="1" applyAlignment="1">
      <alignment horizontal="center"/>
    </xf>
    <xf numFmtId="0" fontId="19" fillId="19" borderId="0" xfId="2" applyFont="1" applyFill="1" applyAlignment="1">
      <alignment horizontal="center"/>
    </xf>
    <xf numFmtId="0" fontId="22" fillId="0" borderId="0" xfId="2" applyFont="1"/>
    <xf numFmtId="0" fontId="22" fillId="9" borderId="0" xfId="2" applyFont="1" applyFill="1"/>
    <xf numFmtId="0" fontId="19" fillId="20" borderId="0" xfId="2" applyFont="1" applyFill="1" applyAlignment="1">
      <alignment horizontal="center"/>
    </xf>
    <xf numFmtId="167" fontId="4" fillId="0" borderId="0" xfId="5" applyNumberFormat="1"/>
    <xf numFmtId="11" fontId="23" fillId="17" borderId="0" xfId="2" applyNumberFormat="1" applyFont="1" applyFill="1" applyAlignment="1">
      <alignment horizontal="right"/>
    </xf>
    <xf numFmtId="11" fontId="23" fillId="19" borderId="0" xfId="2" applyNumberFormat="1" applyFont="1" applyFill="1" applyAlignment="1">
      <alignment horizontal="center"/>
    </xf>
    <xf numFmtId="0" fontId="24" fillId="19" borderId="0" xfId="2" applyFont="1" applyFill="1" applyAlignment="1">
      <alignment horizontal="left"/>
    </xf>
    <xf numFmtId="2" fontId="19" fillId="9" borderId="0" xfId="2" applyNumberFormat="1" applyFont="1" applyFill="1" applyAlignment="1">
      <alignment horizontal="center"/>
    </xf>
    <xf numFmtId="168" fontId="19" fillId="20" borderId="0" xfId="2" applyNumberFormat="1" applyFont="1" applyFill="1" applyAlignment="1">
      <alignment horizontal="center"/>
    </xf>
    <xf numFmtId="9" fontId="4" fillId="0" borderId="0" xfId="5" applyAlignment="1">
      <alignment horizontal="center"/>
    </xf>
    <xf numFmtId="0" fontId="19" fillId="21" borderId="0" xfId="2" applyFont="1" applyFill="1" applyAlignment="1">
      <alignment horizontal="center"/>
    </xf>
    <xf numFmtId="0" fontId="0" fillId="0" borderId="0" xfId="2" applyFont="1" applyAlignment="1">
      <alignment horizontal="left"/>
    </xf>
    <xf numFmtId="0" fontId="25" fillId="22" borderId="0" xfId="2" applyFont="1" applyFill="1" applyAlignment="1">
      <alignment horizontal="left"/>
    </xf>
    <xf numFmtId="0" fontId="22" fillId="0" borderId="0" xfId="2" applyFont="1" applyAlignment="1">
      <alignment horizontal="center"/>
    </xf>
    <xf numFmtId="0" fontId="25" fillId="9" borderId="0" xfId="2" applyFont="1" applyFill="1"/>
    <xf numFmtId="0" fontId="22" fillId="21" borderId="0" xfId="2" applyFont="1" applyFill="1"/>
    <xf numFmtId="11" fontId="19" fillId="19" borderId="0" xfId="2" applyNumberFormat="1" applyFont="1" applyFill="1" applyAlignment="1">
      <alignment horizontal="center"/>
    </xf>
    <xf numFmtId="0" fontId="22" fillId="0" borderId="0" xfId="2" applyFont="1" applyAlignment="1">
      <alignment horizontal="left"/>
    </xf>
    <xf numFmtId="0" fontId="22" fillId="21" borderId="0" xfId="2" applyFont="1" applyFill="1" applyAlignment="1">
      <alignment horizontal="center"/>
    </xf>
    <xf numFmtId="0" fontId="22" fillId="0" borderId="0" xfId="2" applyFont="1" applyAlignment="1">
      <alignment horizontal="right"/>
    </xf>
    <xf numFmtId="0" fontId="0" fillId="0" borderId="0" xfId="2" applyFont="1"/>
    <xf numFmtId="0" fontId="16" fillId="0" borderId="0" xfId="2" applyFont="1" applyAlignment="1">
      <alignment horizontal="center"/>
    </xf>
    <xf numFmtId="168" fontId="22" fillId="21" borderId="0" xfId="2" applyNumberFormat="1" applyFont="1" applyFill="1"/>
    <xf numFmtId="169" fontId="27" fillId="14" borderId="0" xfId="2" applyNumberFormat="1" applyFont="1" applyFill="1"/>
    <xf numFmtId="0" fontId="18" fillId="11" borderId="5" xfId="8" applyFont="1" applyFill="1" applyBorder="1" applyAlignment="1">
      <alignment horizontal="center" vertical="center" wrapText="1" readingOrder="1"/>
    </xf>
    <xf numFmtId="0" fontId="18" fillId="0" borderId="5" xfId="8" applyFont="1" applyBorder="1" applyAlignment="1">
      <alignment horizontal="center" vertical="center" wrapText="1" readingOrder="1"/>
    </xf>
    <xf numFmtId="0" fontId="4" fillId="0" borderId="0" xfId="2" applyAlignment="1">
      <alignment wrapText="1"/>
    </xf>
    <xf numFmtId="0" fontId="4" fillId="0" borderId="11" xfId="2" applyBorder="1" applyAlignment="1">
      <alignment vertical="center" wrapText="1"/>
    </xf>
    <xf numFmtId="0" fontId="29" fillId="0" borderId="11" xfId="9" applyBorder="1" applyAlignment="1">
      <alignment vertical="center" wrapText="1"/>
    </xf>
    <xf numFmtId="0" fontId="31" fillId="23" borderId="0" xfId="2" applyFont="1" applyFill="1"/>
    <xf numFmtId="0" fontId="32" fillId="9" borderId="0" xfId="2" applyFont="1" applyFill="1" applyAlignment="1">
      <alignment horizontal="right"/>
    </xf>
    <xf numFmtId="0" fontId="33" fillId="9" borderId="0" xfId="2" applyFont="1" applyFill="1" applyAlignment="1">
      <alignment horizontal="left"/>
    </xf>
    <xf numFmtId="0" fontId="17" fillId="24" borderId="0" xfId="2" applyFont="1" applyFill="1"/>
    <xf numFmtId="0" fontId="4" fillId="24" borderId="0" xfId="2" applyFill="1"/>
    <xf numFmtId="0" fontId="19" fillId="24" borderId="0" xfId="2" applyFont="1" applyFill="1"/>
    <xf numFmtId="0" fontId="11" fillId="3" borderId="7" xfId="10" applyFont="1" applyFill="1" applyBorder="1" applyAlignment="1">
      <alignment horizontal="center"/>
    </xf>
    <xf numFmtId="0" fontId="11" fillId="23" borderId="7" xfId="10" applyFont="1" applyFill="1" applyBorder="1" applyAlignment="1">
      <alignment horizontal="center"/>
    </xf>
    <xf numFmtId="0" fontId="11" fillId="9" borderId="7" xfId="10" applyFont="1" applyFill="1" applyBorder="1" applyAlignment="1">
      <alignment horizontal="center"/>
    </xf>
    <xf numFmtId="0" fontId="11" fillId="22" borderId="7" xfId="10" applyFont="1" applyFill="1" applyBorder="1" applyAlignment="1">
      <alignment horizontal="center"/>
    </xf>
    <xf numFmtId="0" fontId="34" fillId="23" borderId="7" xfId="2" applyFont="1" applyFill="1" applyBorder="1" applyAlignment="1">
      <alignment horizontal="center"/>
    </xf>
    <xf numFmtId="0" fontId="35" fillId="23" borderId="7" xfId="2" applyFont="1" applyFill="1" applyBorder="1" applyAlignment="1">
      <alignment horizontal="center"/>
    </xf>
    <xf numFmtId="10" fontId="31" fillId="0" borderId="7" xfId="5" applyNumberFormat="1" applyFont="1" applyBorder="1"/>
    <xf numFmtId="0" fontId="36" fillId="14" borderId="7" xfId="2" applyFont="1" applyFill="1" applyBorder="1" applyAlignment="1">
      <alignment horizontal="center"/>
    </xf>
    <xf numFmtId="0" fontId="36" fillId="0" borderId="7" xfId="2" applyFont="1" applyBorder="1" applyAlignment="1">
      <alignment horizontal="center"/>
    </xf>
    <xf numFmtId="0" fontId="34" fillId="0" borderId="7" xfId="2" applyFont="1" applyBorder="1" applyAlignment="1">
      <alignment horizontal="center"/>
    </xf>
    <xf numFmtId="0" fontId="35" fillId="9" borderId="7" xfId="2" applyFont="1" applyFill="1" applyBorder="1" applyAlignment="1">
      <alignment horizontal="center"/>
    </xf>
    <xf numFmtId="0" fontId="35" fillId="22" borderId="7" xfId="2" applyFont="1" applyFill="1" applyBorder="1" applyAlignment="1">
      <alignment horizontal="center"/>
    </xf>
    <xf numFmtId="167" fontId="31" fillId="0" borderId="7" xfId="5" applyNumberFormat="1" applyFont="1" applyBorder="1"/>
    <xf numFmtId="0" fontId="31" fillId="22" borderId="0" xfId="2" applyFont="1" applyFill="1"/>
    <xf numFmtId="0" fontId="31" fillId="0" borderId="0" xfId="2" applyFont="1"/>
    <xf numFmtId="168" fontId="37" fillId="25" borderId="12" xfId="10" applyNumberFormat="1" applyFont="1" applyFill="1" applyBorder="1" applyAlignment="1">
      <alignment horizontal="center"/>
    </xf>
    <xf numFmtId="2" fontId="11" fillId="26" borderId="12" xfId="10" applyNumberFormat="1" applyFont="1" applyFill="1" applyBorder="1" applyAlignment="1">
      <alignment horizontal="center"/>
    </xf>
    <xf numFmtId="2" fontId="11" fillId="9" borderId="12" xfId="10" applyNumberFormat="1" applyFont="1" applyFill="1" applyBorder="1" applyAlignment="1">
      <alignment horizontal="center"/>
    </xf>
    <xf numFmtId="2" fontId="11" fillId="27" borderId="12" xfId="10" applyNumberFormat="1" applyFont="1" applyFill="1" applyBorder="1" applyAlignment="1">
      <alignment horizontal="center"/>
    </xf>
    <xf numFmtId="2" fontId="31" fillId="0" borderId="0" xfId="2" applyNumberFormat="1" applyFont="1"/>
    <xf numFmtId="9" fontId="31" fillId="0" borderId="0" xfId="5" applyNumberFormat="1" applyFont="1"/>
    <xf numFmtId="168" fontId="4" fillId="0" borderId="0" xfId="2" applyNumberFormat="1"/>
    <xf numFmtId="0" fontId="4" fillId="0" borderId="0" xfId="2" applyBorder="1"/>
    <xf numFmtId="0" fontId="5" fillId="0" borderId="0" xfId="2" applyFont="1" applyBorder="1"/>
    <xf numFmtId="0" fontId="38" fillId="0" borderId="0" xfId="11" applyFont="1"/>
    <xf numFmtId="0" fontId="9" fillId="0" borderId="0" xfId="2" applyFont="1" applyBorder="1"/>
    <xf numFmtId="0" fontId="36" fillId="0" borderId="0" xfId="2" applyFont="1" applyBorder="1"/>
    <xf numFmtId="0" fontId="4" fillId="0" borderId="14" xfId="2" applyBorder="1"/>
    <xf numFmtId="0" fontId="4" fillId="0" borderId="15" xfId="2" applyBorder="1"/>
    <xf numFmtId="0" fontId="4" fillId="0" borderId="16" xfId="2" applyBorder="1"/>
    <xf numFmtId="0" fontId="4" fillId="0" borderId="17" xfId="2" applyBorder="1"/>
    <xf numFmtId="0" fontId="4" fillId="0" borderId="18" xfId="2" applyBorder="1"/>
    <xf numFmtId="0" fontId="2" fillId="28" borderId="0" xfId="1" applyFill="1"/>
    <xf numFmtId="0" fontId="2" fillId="28" borderId="0" xfId="1" applyFill="1" applyBorder="1"/>
    <xf numFmtId="0" fontId="2" fillId="0" borderId="0" xfId="1"/>
    <xf numFmtId="0" fontId="41" fillId="6" borderId="7" xfId="1" applyFont="1" applyFill="1" applyBorder="1" applyAlignment="1">
      <alignment horizontal="center"/>
    </xf>
    <xf numFmtId="0" fontId="2" fillId="0" borderId="0" xfId="1" applyBorder="1"/>
    <xf numFmtId="0" fontId="43" fillId="29" borderId="0" xfId="1" applyFont="1" applyFill="1" applyBorder="1" applyAlignment="1">
      <alignment horizontal="right"/>
    </xf>
    <xf numFmtId="0" fontId="2" fillId="30" borderId="0" xfId="1" applyFont="1" applyFill="1" applyBorder="1" applyAlignment="1">
      <alignment horizontal="center"/>
    </xf>
    <xf numFmtId="0" fontId="19" fillId="0" borderId="0" xfId="2" applyFont="1" applyAlignment="1"/>
    <xf numFmtId="0" fontId="4" fillId="0" borderId="0" xfId="2" applyAlignment="1"/>
    <xf numFmtId="0" fontId="44" fillId="0" borderId="0" xfId="1" applyFont="1" applyBorder="1"/>
    <xf numFmtId="0" fontId="41" fillId="8" borderId="0" xfId="1" applyFont="1" applyFill="1"/>
    <xf numFmtId="0" fontId="45" fillId="9" borderId="0" xfId="1" applyFont="1" applyFill="1" applyBorder="1" applyAlignment="1"/>
    <xf numFmtId="166" fontId="46" fillId="9" borderId="0" xfId="1" applyNumberFormat="1" applyFont="1" applyFill="1" applyBorder="1" applyAlignment="1">
      <alignment horizontal="left"/>
    </xf>
    <xf numFmtId="166" fontId="11" fillId="9" borderId="0" xfId="1" applyNumberFormat="1" applyFont="1" applyFill="1" applyBorder="1" applyAlignment="1">
      <alignment horizontal="left"/>
    </xf>
    <xf numFmtId="0" fontId="48" fillId="9" borderId="0" xfId="1" applyFont="1" applyFill="1" applyBorder="1" applyAlignment="1">
      <alignment horizontal="right"/>
    </xf>
    <xf numFmtId="9" fontId="46" fillId="9" borderId="0" xfId="12" applyNumberFormat="1" applyFont="1" applyFill="1" applyBorder="1" applyAlignment="1">
      <alignment horizontal="left"/>
    </xf>
    <xf numFmtId="0" fontId="50" fillId="15" borderId="0" xfId="1" applyFont="1" applyFill="1" applyBorder="1" applyAlignment="1">
      <alignment horizontal="right"/>
    </xf>
    <xf numFmtId="0" fontId="50" fillId="15" borderId="0" xfId="1" applyFont="1" applyFill="1" applyBorder="1"/>
    <xf numFmtId="0" fontId="2" fillId="12" borderId="0" xfId="1" applyFill="1"/>
    <xf numFmtId="0" fontId="2" fillId="29" borderId="13" xfId="1" applyFont="1" applyFill="1" applyBorder="1" applyAlignment="1">
      <alignment horizontal="right"/>
    </xf>
    <xf numFmtId="0" fontId="2" fillId="22" borderId="0" xfId="1" applyFont="1" applyFill="1" applyAlignment="1">
      <alignment horizontal="center"/>
    </xf>
    <xf numFmtId="0" fontId="41" fillId="0" borderId="0" xfId="1" applyFont="1" applyBorder="1"/>
    <xf numFmtId="0" fontId="51" fillId="28" borderId="0" xfId="1" applyFont="1" applyFill="1" applyBorder="1" applyAlignment="1">
      <alignment horizontal="right"/>
    </xf>
    <xf numFmtId="0" fontId="52" fillId="28" borderId="0" xfId="1" applyFont="1" applyFill="1" applyBorder="1"/>
    <xf numFmtId="0" fontId="34" fillId="0" borderId="0" xfId="1" applyFont="1" applyBorder="1" applyAlignment="1">
      <alignment horizontal="center"/>
    </xf>
    <xf numFmtId="169" fontId="41" fillId="31" borderId="0" xfId="1" applyNumberFormat="1" applyFont="1" applyFill="1" applyAlignment="1">
      <alignment horizontal="left" vertical="center"/>
    </xf>
    <xf numFmtId="0" fontId="2" fillId="31" borderId="0" xfId="1" applyFill="1" applyBorder="1" applyAlignment="1">
      <alignment horizontal="right"/>
    </xf>
    <xf numFmtId="170" fontId="41" fillId="31" borderId="0" xfId="1" applyNumberFormat="1" applyFont="1" applyFill="1" applyAlignment="1">
      <alignment horizontal="left" vertical="center"/>
    </xf>
    <xf numFmtId="168" fontId="41" fillId="32" borderId="0" xfId="1" applyNumberFormat="1" applyFont="1" applyFill="1" applyAlignment="1">
      <alignment horizontal="left" vertical="center"/>
    </xf>
    <xf numFmtId="0" fontId="2" fillId="32" borderId="0" xfId="1" applyFill="1" applyBorder="1" applyAlignment="1">
      <alignment horizontal="right"/>
    </xf>
    <xf numFmtId="0" fontId="2" fillId="3" borderId="0" xfId="1" applyFill="1"/>
    <xf numFmtId="0" fontId="54" fillId="12" borderId="0" xfId="1" applyFont="1" applyFill="1"/>
    <xf numFmtId="0" fontId="55" fillId="0" borderId="0" xfId="1" applyFont="1"/>
    <xf numFmtId="170" fontId="56" fillId="28" borderId="0" xfId="1" applyNumberFormat="1" applyFont="1" applyFill="1" applyBorder="1" applyAlignment="1">
      <alignment horizontal="center"/>
    </xf>
    <xf numFmtId="170" fontId="56" fillId="28" borderId="0" xfId="1" applyNumberFormat="1" applyFont="1" applyFill="1" applyBorder="1" applyAlignment="1">
      <alignment horizontal="left"/>
    </xf>
    <xf numFmtId="169" fontId="56" fillId="28" borderId="0" xfId="1" applyNumberFormat="1" applyFont="1" applyFill="1" applyBorder="1" applyAlignment="1">
      <alignment horizontal="center"/>
    </xf>
    <xf numFmtId="170" fontId="56" fillId="33" borderId="0" xfId="1" applyNumberFormat="1" applyFont="1" applyFill="1" applyBorder="1" applyAlignment="1">
      <alignment horizontal="left"/>
    </xf>
    <xf numFmtId="166" fontId="56" fillId="28" borderId="0" xfId="1" applyNumberFormat="1" applyFont="1" applyFill="1" applyBorder="1" applyAlignment="1">
      <alignment horizontal="center"/>
    </xf>
    <xf numFmtId="0" fontId="57" fillId="0" borderId="0" xfId="1" applyFont="1"/>
    <xf numFmtId="0" fontId="58" fillId="10" borderId="0" xfId="1" applyFont="1" applyFill="1"/>
    <xf numFmtId="0" fontId="59" fillId="0" borderId="0" xfId="1" applyFont="1"/>
    <xf numFmtId="170" fontId="41" fillId="15" borderId="0" xfId="1" applyNumberFormat="1" applyFont="1" applyFill="1" applyAlignment="1">
      <alignment horizontal="center"/>
    </xf>
    <xf numFmtId="169" fontId="41" fillId="15" borderId="0" xfId="1" applyNumberFormat="1" applyFont="1" applyFill="1" applyAlignment="1">
      <alignment horizontal="center"/>
    </xf>
    <xf numFmtId="170" fontId="41" fillId="33" borderId="0" xfId="1" applyNumberFormat="1" applyFont="1" applyFill="1" applyAlignment="1">
      <alignment horizontal="center"/>
    </xf>
    <xf numFmtId="1" fontId="41" fillId="15" borderId="0" xfId="1" applyNumberFormat="1" applyFont="1" applyFill="1" applyAlignment="1">
      <alignment horizontal="center"/>
    </xf>
    <xf numFmtId="0" fontId="41" fillId="15" borderId="0" xfId="1" applyFont="1" applyFill="1" applyAlignment="1">
      <alignment horizontal="center"/>
    </xf>
    <xf numFmtId="2" fontId="41" fillId="15" borderId="0" xfId="1" applyNumberFormat="1" applyFont="1" applyFill="1" applyAlignment="1">
      <alignment horizontal="center"/>
    </xf>
    <xf numFmtId="0" fontId="57" fillId="0" borderId="0" xfId="1" applyFont="1" applyAlignment="1">
      <alignment horizontal="center"/>
    </xf>
    <xf numFmtId="171" fontId="2" fillId="0" borderId="0" xfId="1" applyNumberFormat="1"/>
    <xf numFmtId="172" fontId="2" fillId="0" borderId="0" xfId="1" applyNumberFormat="1"/>
    <xf numFmtId="2" fontId="50" fillId="13" borderId="13" xfId="10" applyNumberFormat="1" applyFont="1" applyFill="1" applyBorder="1" applyAlignment="1">
      <alignment horizontal="right"/>
    </xf>
    <xf numFmtId="2" fontId="50" fillId="13" borderId="12" xfId="10" applyNumberFormat="1" applyFont="1" applyFill="1" applyBorder="1" applyAlignment="1">
      <alignment horizontal="center"/>
    </xf>
    <xf numFmtId="2" fontId="50" fillId="25" borderId="12" xfId="10" applyNumberFormat="1" applyFont="1" applyFill="1" applyBorder="1" applyAlignment="1">
      <alignment horizontal="center"/>
    </xf>
    <xf numFmtId="167" fontId="60" fillId="4" borderId="0" xfId="5" applyNumberFormat="1" applyFont="1" applyFill="1" applyBorder="1" applyAlignment="1">
      <alignment horizontal="center"/>
    </xf>
    <xf numFmtId="168" fontId="42" fillId="25" borderId="12" xfId="10" applyNumberFormat="1" applyFont="1" applyFill="1" applyBorder="1" applyAlignment="1">
      <alignment horizontal="center"/>
    </xf>
    <xf numFmtId="1" fontId="50" fillId="15" borderId="0" xfId="1" applyNumberFormat="1" applyFont="1" applyFill="1" applyBorder="1" applyAlignment="1">
      <alignment horizontal="left"/>
    </xf>
    <xf numFmtId="1" fontId="51" fillId="28" borderId="0" xfId="1" applyNumberFormat="1" applyFont="1" applyFill="1" applyBorder="1" applyAlignment="1">
      <alignment horizontal="left"/>
    </xf>
    <xf numFmtId="0" fontId="61" fillId="0" borderId="0" xfId="2" applyFont="1"/>
    <xf numFmtId="10" fontId="11" fillId="16" borderId="3" xfId="4" applyNumberFormat="1" applyFont="1" applyFill="1" applyBorder="1" applyAlignment="1">
      <alignment horizontal="left"/>
    </xf>
    <xf numFmtId="0" fontId="62" fillId="9" borderId="0" xfId="2" applyFont="1" applyFill="1" applyAlignment="1">
      <alignment horizontal="left"/>
    </xf>
    <xf numFmtId="0" fontId="64" fillId="7" borderId="7" xfId="3" applyFont="1" applyFill="1" applyBorder="1" applyAlignment="1">
      <alignment horizontal="right"/>
    </xf>
    <xf numFmtId="0" fontId="64" fillId="7" borderId="7" xfId="3" applyFont="1" applyFill="1" applyBorder="1" applyAlignment="1" applyProtection="1">
      <alignment horizontal="left"/>
      <protection hidden="1"/>
    </xf>
    <xf numFmtId="2" fontId="20" fillId="6" borderId="0" xfId="2" applyNumberFormat="1" applyFont="1" applyFill="1" applyAlignment="1">
      <alignment horizontal="left"/>
    </xf>
    <xf numFmtId="0" fontId="65" fillId="9" borderId="7" xfId="3" applyFont="1" applyFill="1" applyBorder="1" applyAlignment="1">
      <alignment horizontal="left"/>
    </xf>
    <xf numFmtId="10" fontId="11" fillId="7" borderId="3" xfId="4" applyNumberFormat="1" applyFont="1" applyFill="1" applyBorder="1" applyAlignment="1">
      <alignment horizontal="left"/>
    </xf>
    <xf numFmtId="0" fontId="32" fillId="20" borderId="0" xfId="2" applyFont="1" applyFill="1" applyAlignment="1">
      <alignment horizontal="right"/>
    </xf>
    <xf numFmtId="168" fontId="32" fillId="20" borderId="0" xfId="2" applyNumberFormat="1" applyFont="1" applyFill="1" applyAlignment="1">
      <alignment horizontal="left"/>
    </xf>
    <xf numFmtId="0" fontId="66" fillId="20" borderId="0" xfId="2" applyFont="1" applyFill="1"/>
    <xf numFmtId="0" fontId="30" fillId="2" borderId="0" xfId="1" applyFont="1" applyFill="1" applyAlignment="1">
      <alignment horizontal="center" wrapText="1"/>
    </xf>
    <xf numFmtId="0" fontId="3" fillId="2" borderId="0" xfId="1" applyFont="1" applyFill="1" applyBorder="1" applyAlignment="1">
      <alignment horizontal="center"/>
    </xf>
    <xf numFmtId="0" fontId="10" fillId="29" borderId="0" xfId="1" applyFont="1" applyFill="1" applyBorder="1" applyAlignment="1">
      <alignment horizontal="center"/>
    </xf>
    <xf numFmtId="0" fontId="37" fillId="29" borderId="0" xfId="1" applyFont="1" applyFill="1" applyBorder="1" applyAlignment="1">
      <alignment horizontal="right"/>
    </xf>
    <xf numFmtId="0" fontId="42" fillId="29" borderId="0" xfId="1" applyFont="1" applyFill="1" applyBorder="1" applyAlignment="1">
      <alignment horizontal="left"/>
    </xf>
    <xf numFmtId="0" fontId="34" fillId="29" borderId="0" xfId="1" applyFont="1" applyFill="1" applyBorder="1" applyAlignment="1">
      <alignment horizontal="right"/>
    </xf>
    <xf numFmtId="0" fontId="47" fillId="29" borderId="0" xfId="1" applyFont="1" applyFill="1" applyBorder="1" applyAlignment="1">
      <alignment horizontal="center"/>
    </xf>
    <xf numFmtId="0" fontId="2" fillId="31" borderId="0" xfId="1" applyFill="1" applyBorder="1" applyAlignment="1">
      <alignment horizontal="right" vertical="center"/>
    </xf>
    <xf numFmtId="0" fontId="2" fillId="32" borderId="0" xfId="1" applyFill="1" applyBorder="1" applyAlignment="1">
      <alignment horizontal="right" vertical="center"/>
    </xf>
    <xf numFmtId="0" fontId="4" fillId="0" borderId="0" xfId="2" applyAlignment="1">
      <alignment horizontal="center"/>
    </xf>
    <xf numFmtId="0" fontId="3" fillId="2" borderId="0" xfId="1" applyFont="1" applyFill="1" applyAlignment="1">
      <alignment horizontal="center"/>
    </xf>
    <xf numFmtId="11" fontId="17" fillId="10" borderId="4" xfId="2" applyNumberFormat="1" applyFont="1" applyFill="1" applyBorder="1" applyAlignment="1">
      <alignment horizontal="center"/>
    </xf>
    <xf numFmtId="11" fontId="17" fillId="10" borderId="0" xfId="2" applyNumberFormat="1" applyFont="1" applyFill="1" applyBorder="1" applyAlignment="1">
      <alignment horizontal="center"/>
    </xf>
    <xf numFmtId="2" fontId="20" fillId="6" borderId="0" xfId="2" applyNumberFormat="1" applyFont="1" applyFill="1" applyAlignment="1">
      <alignment horizontal="center"/>
    </xf>
    <xf numFmtId="0" fontId="16" fillId="13" borderId="0" xfId="2" applyFont="1" applyFill="1" applyAlignment="1">
      <alignment horizontal="center"/>
    </xf>
    <xf numFmtId="0" fontId="5" fillId="0" borderId="0" xfId="2" applyFont="1" applyAlignment="1">
      <alignment horizontal="center"/>
    </xf>
    <xf numFmtId="0" fontId="10" fillId="16" borderId="0" xfId="3" applyFont="1" applyFill="1" applyBorder="1" applyAlignment="1">
      <alignment horizontal="center"/>
    </xf>
    <xf numFmtId="0" fontId="11" fillId="16" borderId="0" xfId="3" applyFont="1" applyFill="1" applyBorder="1" applyAlignment="1">
      <alignment horizontal="center"/>
    </xf>
    <xf numFmtId="0" fontId="10" fillId="7" borderId="0" xfId="3" applyFont="1" applyFill="1" applyBorder="1" applyAlignment="1">
      <alignment horizontal="center"/>
    </xf>
    <xf numFmtId="0" fontId="11" fillId="7" borderId="0" xfId="3" applyFont="1" applyFill="1" applyBorder="1" applyAlignment="1">
      <alignment horizontal="center"/>
    </xf>
    <xf numFmtId="0" fontId="7" fillId="0" borderId="0" xfId="2" applyFont="1" applyAlignment="1">
      <alignment horizontal="center"/>
    </xf>
    <xf numFmtId="0" fontId="63" fillId="5" borderId="0" xfId="2" applyFont="1" applyFill="1" applyAlignment="1">
      <alignment horizontal="center"/>
    </xf>
    <xf numFmtId="0" fontId="28" fillId="0" borderId="0" xfId="2" applyFont="1" applyAlignment="1">
      <alignment horizontal="center"/>
    </xf>
    <xf numFmtId="0" fontId="19" fillId="16" borderId="0" xfId="2" applyFont="1" applyFill="1" applyAlignment="1">
      <alignment horizontal="center" wrapText="1"/>
    </xf>
    <xf numFmtId="0" fontId="25" fillId="22" borderId="0" xfId="2" applyFont="1" applyFill="1" applyAlignment="1">
      <alignment horizontal="right"/>
    </xf>
    <xf numFmtId="0" fontId="25" fillId="9" borderId="0" xfId="2" applyFont="1" applyFill="1" applyAlignment="1">
      <alignment horizontal="center"/>
    </xf>
    <xf numFmtId="0" fontId="26" fillId="0" borderId="0" xfId="2" applyFont="1" applyAlignment="1">
      <alignment horizontal="center"/>
    </xf>
    <xf numFmtId="0" fontId="4" fillId="0" borderId="9" xfId="2" applyBorder="1" applyAlignment="1">
      <alignment vertical="center" wrapText="1"/>
    </xf>
    <xf numFmtId="0" fontId="4" fillId="0" borderId="10" xfId="2" applyBorder="1" applyAlignment="1">
      <alignment vertical="center" wrapText="1"/>
    </xf>
    <xf numFmtId="0" fontId="29" fillId="0" borderId="9" xfId="9" applyBorder="1" applyAlignment="1">
      <alignment vertical="center" wrapText="1"/>
    </xf>
    <xf numFmtId="0" fontId="29" fillId="0" borderId="10" xfId="9" applyBorder="1" applyAlignment="1">
      <alignment vertical="center" wrapText="1"/>
    </xf>
    <xf numFmtId="0" fontId="67" fillId="2" borderId="0" xfId="1" applyFont="1" applyFill="1" applyAlignment="1">
      <alignment horizontal="center" wrapText="1"/>
    </xf>
    <xf numFmtId="0" fontId="53" fillId="0" borderId="0" xfId="2" applyFont="1"/>
    <xf numFmtId="0" fontId="68" fillId="0" borderId="0" xfId="2" applyFont="1"/>
    <xf numFmtId="0" fontId="68" fillId="0" borderId="0" xfId="2" applyFont="1" applyAlignment="1">
      <alignment horizontal="center"/>
    </xf>
    <xf numFmtId="0" fontId="69" fillId="3" borderId="0" xfId="2" applyFont="1" applyFill="1" applyAlignment="1">
      <alignment horizontal="center"/>
    </xf>
    <xf numFmtId="0" fontId="70" fillId="0" borderId="0" xfId="2" applyFont="1"/>
    <xf numFmtId="0" fontId="53" fillId="4" borderId="19" xfId="2" applyFont="1" applyFill="1" applyBorder="1" applyAlignment="1">
      <alignment horizontal="right"/>
    </xf>
    <xf numFmtId="0" fontId="53" fillId="3" borderId="20" xfId="2" applyFont="1" applyFill="1" applyBorder="1" applyAlignment="1">
      <alignment horizontal="left"/>
    </xf>
    <xf numFmtId="0" fontId="53" fillId="3" borderId="21" xfId="2" applyFont="1" applyFill="1" applyBorder="1" applyAlignment="1">
      <alignment horizontal="left"/>
    </xf>
    <xf numFmtId="0" fontId="71" fillId="34" borderId="0" xfId="2" applyFont="1" applyFill="1" applyAlignment="1">
      <alignment horizontal="right"/>
    </xf>
    <xf numFmtId="2" fontId="71" fillId="34" borderId="0" xfId="2" applyNumberFormat="1" applyFont="1" applyFill="1" applyAlignment="1">
      <alignment horizontal="left"/>
    </xf>
    <xf numFmtId="0" fontId="69" fillId="0" borderId="0" xfId="2" applyFont="1"/>
    <xf numFmtId="0" fontId="53" fillId="4" borderId="1" xfId="2" applyFont="1" applyFill="1" applyBorder="1" applyAlignment="1">
      <alignment horizontal="right"/>
    </xf>
    <xf numFmtId="0" fontId="53" fillId="3" borderId="0" xfId="2" applyFont="1" applyFill="1" applyBorder="1" applyAlignment="1">
      <alignment horizontal="left"/>
    </xf>
    <xf numFmtId="0" fontId="53" fillId="3" borderId="2" xfId="2" applyFont="1" applyFill="1" applyBorder="1" applyAlignment="1">
      <alignment horizontal="left"/>
    </xf>
    <xf numFmtId="0" fontId="72" fillId="0" borderId="0" xfId="2" applyFont="1"/>
    <xf numFmtId="0" fontId="37" fillId="35" borderId="0" xfId="2" applyFont="1" applyFill="1" applyAlignment="1">
      <alignment horizontal="right"/>
    </xf>
    <xf numFmtId="2" fontId="37" fillId="35" borderId="0" xfId="2" applyNumberFormat="1" applyFont="1" applyFill="1" applyAlignment="1">
      <alignment horizontal="left"/>
    </xf>
    <xf numFmtId="0" fontId="53" fillId="0" borderId="0" xfId="2" applyFont="1" applyAlignment="1">
      <alignment horizontal="right"/>
    </xf>
    <xf numFmtId="0" fontId="53" fillId="36" borderId="0" xfId="2" applyFont="1" applyFill="1"/>
    <xf numFmtId="0" fontId="41" fillId="36" borderId="0" xfId="2" applyFont="1" applyFill="1" applyAlignment="1">
      <alignment horizontal="center"/>
    </xf>
    <xf numFmtId="0" fontId="41" fillId="36" borderId="0" xfId="2" applyFont="1" applyFill="1" applyAlignment="1">
      <alignment horizontal="center"/>
    </xf>
    <xf numFmtId="0" fontId="41" fillId="37" borderId="0" xfId="2" applyFont="1" applyFill="1" applyAlignment="1">
      <alignment horizontal="center"/>
    </xf>
    <xf numFmtId="0" fontId="41" fillId="37" borderId="0" xfId="2" applyFont="1" applyFill="1" applyAlignment="1">
      <alignment horizontal="center"/>
    </xf>
    <xf numFmtId="0" fontId="73" fillId="36" borderId="0" xfId="2" applyFont="1" applyFill="1" applyAlignment="1">
      <alignment horizontal="right"/>
    </xf>
    <xf numFmtId="1" fontId="71" fillId="36" borderId="0" xfId="2" applyNumberFormat="1" applyFont="1" applyFill="1" applyAlignment="1">
      <alignment horizontal="left"/>
    </xf>
    <xf numFmtId="2" fontId="71" fillId="36" borderId="0" xfId="2" applyNumberFormat="1" applyFont="1" applyFill="1" applyAlignment="1">
      <alignment horizontal="left"/>
    </xf>
    <xf numFmtId="0" fontId="75" fillId="37" borderId="0" xfId="2" applyFont="1" applyFill="1" applyAlignment="1">
      <alignment horizontal="right"/>
    </xf>
    <xf numFmtId="1" fontId="73" fillId="37" borderId="0" xfId="2" applyNumberFormat="1" applyFont="1" applyFill="1" applyAlignment="1">
      <alignment horizontal="center"/>
    </xf>
    <xf numFmtId="2" fontId="73" fillId="37" borderId="0" xfId="2" applyNumberFormat="1" applyFont="1" applyFill="1" applyAlignment="1"/>
    <xf numFmtId="0" fontId="71" fillId="36" borderId="0" xfId="2" applyFont="1" applyFill="1" applyAlignment="1">
      <alignment horizontal="right"/>
    </xf>
    <xf numFmtId="166" fontId="71" fillId="36" borderId="0" xfId="2" applyNumberFormat="1" applyFont="1" applyFill="1" applyAlignment="1">
      <alignment horizontal="left"/>
    </xf>
    <xf numFmtId="0" fontId="71" fillId="36" borderId="0" xfId="2" applyFont="1" applyFill="1" applyAlignment="1">
      <alignment horizontal="left"/>
    </xf>
    <xf numFmtId="0" fontId="71" fillId="37" borderId="0" xfId="2" applyFont="1" applyFill="1" applyAlignment="1">
      <alignment horizontal="right"/>
    </xf>
    <xf numFmtId="166" fontId="71" fillId="37" borderId="0" xfId="2" applyNumberFormat="1" applyFont="1" applyFill="1" applyAlignment="1">
      <alignment horizontal="center"/>
    </xf>
    <xf numFmtId="2" fontId="71" fillId="37" borderId="0" xfId="2" applyNumberFormat="1" applyFont="1" applyFill="1" applyAlignment="1"/>
    <xf numFmtId="0" fontId="53" fillId="0" borderId="0" xfId="2" applyFont="1" applyAlignment="1">
      <alignment horizontal="left"/>
    </xf>
    <xf numFmtId="0" fontId="71" fillId="37" borderId="0" xfId="2" applyFont="1" applyFill="1" applyAlignment="1">
      <alignment horizontal="center"/>
    </xf>
    <xf numFmtId="0" fontId="71" fillId="37" borderId="0" xfId="2" applyFont="1" applyFill="1" applyAlignment="1"/>
    <xf numFmtId="0" fontId="70" fillId="0" borderId="0" xfId="2" applyFont="1" applyAlignment="1">
      <alignment horizontal="center"/>
    </xf>
    <xf numFmtId="0" fontId="68" fillId="0" borderId="0" xfId="2" applyFont="1" applyAlignment="1">
      <alignment horizontal="center"/>
    </xf>
    <xf numFmtId="1" fontId="71" fillId="37" borderId="0" xfId="2" applyNumberFormat="1" applyFont="1" applyFill="1" applyAlignment="1">
      <alignment horizontal="center"/>
    </xf>
    <xf numFmtId="0" fontId="70" fillId="0" borderId="0" xfId="2" applyFont="1" applyAlignment="1">
      <alignment horizontal="left"/>
    </xf>
    <xf numFmtId="0" fontId="68" fillId="0" borderId="0" xfId="2" applyFont="1" applyAlignment="1">
      <alignment horizontal="left"/>
    </xf>
    <xf numFmtId="0" fontId="34" fillId="22" borderId="0" xfId="2" applyFont="1" applyFill="1" applyAlignment="1"/>
    <xf numFmtId="0" fontId="34" fillId="22" borderId="0" xfId="2" applyFont="1" applyFill="1" applyAlignment="1">
      <alignment horizontal="left"/>
    </xf>
    <xf numFmtId="0" fontId="34" fillId="0" borderId="0" xfId="2" applyFont="1" applyAlignment="1">
      <alignment horizontal="center"/>
    </xf>
    <xf numFmtId="0" fontId="37" fillId="35" borderId="0" xfId="2" applyFont="1" applyFill="1"/>
    <xf numFmtId="0" fontId="37" fillId="20" borderId="0" xfId="2" applyFont="1" applyFill="1" applyAlignment="1">
      <alignment horizontal="right"/>
    </xf>
    <xf numFmtId="0" fontId="37" fillId="20" borderId="0" xfId="2" applyFont="1" applyFill="1"/>
    <xf numFmtId="0" fontId="37" fillId="9" borderId="0" xfId="2" applyFont="1" applyFill="1" applyAlignment="1">
      <alignment horizontal="center" wrapText="1"/>
    </xf>
    <xf numFmtId="0" fontId="37" fillId="0" borderId="0" xfId="2" applyFont="1" applyAlignment="1">
      <alignment wrapText="1"/>
    </xf>
    <xf numFmtId="0" fontId="68" fillId="8" borderId="0" xfId="2" applyFont="1" applyFill="1" applyAlignment="1">
      <alignment horizontal="center"/>
    </xf>
    <xf numFmtId="1" fontId="53" fillId="9" borderId="0" xfId="2" applyNumberFormat="1" applyFont="1" applyFill="1"/>
    <xf numFmtId="0" fontId="53" fillId="9" borderId="0" xfId="2" applyFont="1" applyFill="1"/>
  </cellXfs>
  <cellStyles count="13">
    <cellStyle name="Hyperlink" xfId="9" builtinId="8"/>
    <cellStyle name="Normal" xfId="0" builtinId="0"/>
    <cellStyle name="Normal 10 2" xfId="8"/>
    <cellStyle name="Normal 12" xfId="11"/>
    <cellStyle name="Normal 2 3" xfId="2"/>
    <cellStyle name="Normal 9" xfId="6"/>
    <cellStyle name="Normal_Statistica'home" xfId="1"/>
    <cellStyle name="Normal_Table'Laplas 2 2" xfId="3"/>
    <cellStyle name="Normal_Un'budget'Example'VK" xfId="10"/>
    <cellStyle name="Percent 2 2" xfId="5"/>
    <cellStyle name="Percent 6" xfId="7"/>
    <cellStyle name="Percent 7 2" xfId="12"/>
    <cellStyle name="Percent 8" xfId="4"/>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92D050"/>
        </patternFill>
      </fill>
    </dxf>
    <dxf>
      <fill>
        <patternFill>
          <bgColor rgb="FFFF0000"/>
        </patternFill>
      </fill>
    </dxf>
    <dxf>
      <fill>
        <patternFill>
          <bgColor rgb="FF92D050"/>
        </patternFill>
      </fill>
    </dxf>
    <dxf>
      <font>
        <color theme="0"/>
      </font>
      <fill>
        <patternFill>
          <bgColor rgb="FFFF0000"/>
        </patternFill>
      </fill>
    </dxf>
    <dxf>
      <font>
        <color theme="0"/>
      </font>
      <fill>
        <patternFill>
          <bgColor rgb="FFFF0000"/>
        </patternFill>
      </fill>
    </dxf>
    <dxf>
      <fill>
        <patternFill>
          <bgColor theme="9" tint="-0.24994659260841701"/>
        </patternFill>
      </fill>
    </dxf>
    <dxf>
      <fill>
        <patternFill>
          <bgColor rgb="FFFF0000"/>
        </patternFill>
      </fill>
    </dxf>
    <dxf>
      <font>
        <color rgb="FF006100"/>
      </font>
      <fill>
        <patternFill>
          <bgColor rgb="FFC6EFCE"/>
        </patternFill>
      </fill>
    </dxf>
    <dxf>
      <font>
        <color theme="0"/>
      </font>
      <fill>
        <patternFill>
          <bgColor rgb="FFFF0000"/>
        </patternFill>
      </fill>
    </dxf>
    <dxf>
      <font>
        <color theme="0"/>
      </font>
      <fill>
        <patternFill>
          <bgColor rgb="FFFF0000"/>
        </patternFill>
      </fill>
    </dxf>
    <dxf>
      <fill>
        <patternFill>
          <bgColor theme="9" tint="-0.24994659260841701"/>
        </patternFill>
      </fill>
    </dxf>
    <dxf>
      <fill>
        <patternFill>
          <bgColor rgb="FFFF0000"/>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Uraniun content in ppt</a:t>
            </a:r>
          </a:p>
        </c:rich>
      </c:tx>
      <c:layout>
        <c:manualLayout>
          <c:xMode val="edge"/>
          <c:yMode val="edge"/>
          <c:x val="0.47162380759806843"/>
          <c:y val="4.9844236760124609E-2"/>
        </c:manualLayout>
      </c:layout>
      <c:overlay val="0"/>
    </c:title>
    <c:autoTitleDeleted val="0"/>
    <c:plotArea>
      <c:layout>
        <c:manualLayout>
          <c:layoutTarget val="inner"/>
          <c:xMode val="edge"/>
          <c:yMode val="edge"/>
          <c:x val="0.10799075141412801"/>
          <c:y val="3.6437166882026521E-2"/>
          <c:w val="0.84517304189435338"/>
          <c:h val="0.80161943319840212"/>
        </c:manualLayout>
      </c:layout>
      <c:scatterChart>
        <c:scatterStyle val="smoothMarker"/>
        <c:varyColors val="0"/>
        <c:ser>
          <c:idx val="0"/>
          <c:order val="0"/>
          <c:tx>
            <c:strRef>
              <c:f>'Compare URANIUM OK'!$Z$3</c:f>
              <c:strCache>
                <c:ptCount val="1"/>
                <c:pt idx="0">
                  <c:v>P(X1)</c:v>
                </c:pt>
              </c:strCache>
            </c:strRef>
          </c:tx>
          <c:spPr>
            <a:ln w="25400">
              <a:solidFill>
                <a:schemeClr val="accent4"/>
              </a:solidFill>
              <a:prstDash val="solid"/>
            </a:ln>
          </c:spPr>
          <c:marker>
            <c:symbol val="none"/>
          </c:marker>
          <c:xVal>
            <c:numRef>
              <c:f>'Compare URANIUM OK'!$Y$4:$Y$140</c:f>
              <c:numCache>
                <c:formatCode>General</c:formatCode>
                <c:ptCount val="137"/>
                <c:pt idx="0">
                  <c:v>72</c:v>
                </c:pt>
                <c:pt idx="1">
                  <c:v>73</c:v>
                </c:pt>
                <c:pt idx="2">
                  <c:v>74</c:v>
                </c:pt>
                <c:pt idx="3">
                  <c:v>75</c:v>
                </c:pt>
                <c:pt idx="4">
                  <c:v>76</c:v>
                </c:pt>
                <c:pt idx="5">
                  <c:v>77</c:v>
                </c:pt>
                <c:pt idx="6">
                  <c:v>78</c:v>
                </c:pt>
                <c:pt idx="7">
                  <c:v>79</c:v>
                </c:pt>
                <c:pt idx="8">
                  <c:v>80</c:v>
                </c:pt>
                <c:pt idx="9">
                  <c:v>81</c:v>
                </c:pt>
                <c:pt idx="10">
                  <c:v>82</c:v>
                </c:pt>
                <c:pt idx="11">
                  <c:v>83</c:v>
                </c:pt>
                <c:pt idx="12">
                  <c:v>84</c:v>
                </c:pt>
                <c:pt idx="13">
                  <c:v>85</c:v>
                </c:pt>
                <c:pt idx="14">
                  <c:v>86</c:v>
                </c:pt>
                <c:pt idx="15">
                  <c:v>87</c:v>
                </c:pt>
                <c:pt idx="16">
                  <c:v>88</c:v>
                </c:pt>
                <c:pt idx="17">
                  <c:v>89</c:v>
                </c:pt>
                <c:pt idx="18">
                  <c:v>90</c:v>
                </c:pt>
                <c:pt idx="19">
                  <c:v>91</c:v>
                </c:pt>
                <c:pt idx="20">
                  <c:v>92</c:v>
                </c:pt>
                <c:pt idx="21">
                  <c:v>93</c:v>
                </c:pt>
                <c:pt idx="22">
                  <c:v>94</c:v>
                </c:pt>
                <c:pt idx="23">
                  <c:v>95</c:v>
                </c:pt>
                <c:pt idx="24">
                  <c:v>96</c:v>
                </c:pt>
                <c:pt idx="25">
                  <c:v>97</c:v>
                </c:pt>
                <c:pt idx="26">
                  <c:v>98</c:v>
                </c:pt>
                <c:pt idx="27">
                  <c:v>99</c:v>
                </c:pt>
                <c:pt idx="28">
                  <c:v>100</c:v>
                </c:pt>
                <c:pt idx="29">
                  <c:v>101</c:v>
                </c:pt>
                <c:pt idx="30">
                  <c:v>102</c:v>
                </c:pt>
                <c:pt idx="31">
                  <c:v>103</c:v>
                </c:pt>
                <c:pt idx="32">
                  <c:v>104</c:v>
                </c:pt>
                <c:pt idx="33">
                  <c:v>105</c:v>
                </c:pt>
                <c:pt idx="34">
                  <c:v>106</c:v>
                </c:pt>
                <c:pt idx="35">
                  <c:v>107</c:v>
                </c:pt>
                <c:pt idx="36">
                  <c:v>108</c:v>
                </c:pt>
                <c:pt idx="37">
                  <c:v>109</c:v>
                </c:pt>
                <c:pt idx="38">
                  <c:v>110</c:v>
                </c:pt>
                <c:pt idx="39">
                  <c:v>111</c:v>
                </c:pt>
                <c:pt idx="40">
                  <c:v>112</c:v>
                </c:pt>
                <c:pt idx="41">
                  <c:v>113</c:v>
                </c:pt>
                <c:pt idx="42">
                  <c:v>114</c:v>
                </c:pt>
                <c:pt idx="43">
                  <c:v>115</c:v>
                </c:pt>
                <c:pt idx="44">
                  <c:v>116</c:v>
                </c:pt>
                <c:pt idx="45">
                  <c:v>117</c:v>
                </c:pt>
                <c:pt idx="46">
                  <c:v>118</c:v>
                </c:pt>
                <c:pt idx="47">
                  <c:v>119</c:v>
                </c:pt>
                <c:pt idx="48">
                  <c:v>120</c:v>
                </c:pt>
                <c:pt idx="49">
                  <c:v>121</c:v>
                </c:pt>
                <c:pt idx="50">
                  <c:v>122</c:v>
                </c:pt>
                <c:pt idx="51">
                  <c:v>123</c:v>
                </c:pt>
                <c:pt idx="52">
                  <c:v>124</c:v>
                </c:pt>
                <c:pt idx="53">
                  <c:v>125</c:v>
                </c:pt>
                <c:pt idx="54">
                  <c:v>126</c:v>
                </c:pt>
                <c:pt idx="55">
                  <c:v>127</c:v>
                </c:pt>
                <c:pt idx="56">
                  <c:v>128</c:v>
                </c:pt>
                <c:pt idx="57">
                  <c:v>129</c:v>
                </c:pt>
                <c:pt idx="58">
                  <c:v>130</c:v>
                </c:pt>
                <c:pt idx="59">
                  <c:v>131</c:v>
                </c:pt>
                <c:pt idx="60">
                  <c:v>132</c:v>
                </c:pt>
                <c:pt idx="61">
                  <c:v>133</c:v>
                </c:pt>
                <c:pt idx="62">
                  <c:v>134</c:v>
                </c:pt>
                <c:pt idx="63">
                  <c:v>135</c:v>
                </c:pt>
                <c:pt idx="64">
                  <c:v>136</c:v>
                </c:pt>
                <c:pt idx="65">
                  <c:v>137</c:v>
                </c:pt>
                <c:pt idx="66">
                  <c:v>138</c:v>
                </c:pt>
                <c:pt idx="67">
                  <c:v>139</c:v>
                </c:pt>
                <c:pt idx="68">
                  <c:v>140</c:v>
                </c:pt>
                <c:pt idx="69">
                  <c:v>141</c:v>
                </c:pt>
                <c:pt idx="70">
                  <c:v>142</c:v>
                </c:pt>
                <c:pt idx="71">
                  <c:v>143</c:v>
                </c:pt>
                <c:pt idx="72">
                  <c:v>144</c:v>
                </c:pt>
                <c:pt idx="73">
                  <c:v>145</c:v>
                </c:pt>
                <c:pt idx="74">
                  <c:v>146</c:v>
                </c:pt>
                <c:pt idx="75">
                  <c:v>147</c:v>
                </c:pt>
                <c:pt idx="76">
                  <c:v>148</c:v>
                </c:pt>
                <c:pt idx="77">
                  <c:v>149</c:v>
                </c:pt>
                <c:pt idx="78">
                  <c:v>150</c:v>
                </c:pt>
                <c:pt idx="79">
                  <c:v>151</c:v>
                </c:pt>
                <c:pt idx="80">
                  <c:v>152</c:v>
                </c:pt>
                <c:pt idx="81">
                  <c:v>153</c:v>
                </c:pt>
                <c:pt idx="82">
                  <c:v>154</c:v>
                </c:pt>
                <c:pt idx="83">
                  <c:v>155</c:v>
                </c:pt>
                <c:pt idx="84">
                  <c:v>156</c:v>
                </c:pt>
                <c:pt idx="85">
                  <c:v>157</c:v>
                </c:pt>
                <c:pt idx="86">
                  <c:v>158</c:v>
                </c:pt>
                <c:pt idx="87">
                  <c:v>159</c:v>
                </c:pt>
                <c:pt idx="88">
                  <c:v>160</c:v>
                </c:pt>
                <c:pt idx="89">
                  <c:v>161</c:v>
                </c:pt>
                <c:pt idx="90">
                  <c:v>162</c:v>
                </c:pt>
                <c:pt idx="91">
                  <c:v>163</c:v>
                </c:pt>
                <c:pt idx="92">
                  <c:v>164</c:v>
                </c:pt>
                <c:pt idx="93">
                  <c:v>165</c:v>
                </c:pt>
                <c:pt idx="94">
                  <c:v>166</c:v>
                </c:pt>
                <c:pt idx="95">
                  <c:v>167</c:v>
                </c:pt>
                <c:pt idx="96">
                  <c:v>168</c:v>
                </c:pt>
                <c:pt idx="97">
                  <c:v>169</c:v>
                </c:pt>
                <c:pt idx="98">
                  <c:v>170</c:v>
                </c:pt>
                <c:pt idx="99">
                  <c:v>171</c:v>
                </c:pt>
                <c:pt idx="100">
                  <c:v>172</c:v>
                </c:pt>
                <c:pt idx="101">
                  <c:v>173</c:v>
                </c:pt>
                <c:pt idx="102">
                  <c:v>174</c:v>
                </c:pt>
                <c:pt idx="103">
                  <c:v>175</c:v>
                </c:pt>
                <c:pt idx="104">
                  <c:v>176</c:v>
                </c:pt>
                <c:pt idx="105">
                  <c:v>177</c:v>
                </c:pt>
                <c:pt idx="106">
                  <c:v>178</c:v>
                </c:pt>
                <c:pt idx="107">
                  <c:v>179</c:v>
                </c:pt>
                <c:pt idx="108">
                  <c:v>180</c:v>
                </c:pt>
                <c:pt idx="109">
                  <c:v>181</c:v>
                </c:pt>
                <c:pt idx="110">
                  <c:v>182</c:v>
                </c:pt>
                <c:pt idx="111">
                  <c:v>183</c:v>
                </c:pt>
                <c:pt idx="112">
                  <c:v>184</c:v>
                </c:pt>
                <c:pt idx="113">
                  <c:v>185</c:v>
                </c:pt>
                <c:pt idx="114">
                  <c:v>186</c:v>
                </c:pt>
                <c:pt idx="115">
                  <c:v>187</c:v>
                </c:pt>
                <c:pt idx="116">
                  <c:v>188</c:v>
                </c:pt>
                <c:pt idx="117">
                  <c:v>189</c:v>
                </c:pt>
                <c:pt idx="118">
                  <c:v>190</c:v>
                </c:pt>
                <c:pt idx="119">
                  <c:v>191</c:v>
                </c:pt>
                <c:pt idx="120">
                  <c:v>192</c:v>
                </c:pt>
                <c:pt idx="121">
                  <c:v>193</c:v>
                </c:pt>
                <c:pt idx="122">
                  <c:v>194</c:v>
                </c:pt>
                <c:pt idx="123">
                  <c:v>195</c:v>
                </c:pt>
                <c:pt idx="124">
                  <c:v>196</c:v>
                </c:pt>
                <c:pt idx="125">
                  <c:v>197</c:v>
                </c:pt>
                <c:pt idx="126">
                  <c:v>198</c:v>
                </c:pt>
                <c:pt idx="127">
                  <c:v>199</c:v>
                </c:pt>
                <c:pt idx="128">
                  <c:v>200</c:v>
                </c:pt>
                <c:pt idx="129">
                  <c:v>201</c:v>
                </c:pt>
                <c:pt idx="130">
                  <c:v>202</c:v>
                </c:pt>
                <c:pt idx="131">
                  <c:v>203</c:v>
                </c:pt>
                <c:pt idx="132">
                  <c:v>204</c:v>
                </c:pt>
                <c:pt idx="133">
                  <c:v>205</c:v>
                </c:pt>
                <c:pt idx="134">
                  <c:v>206</c:v>
                </c:pt>
                <c:pt idx="135">
                  <c:v>207</c:v>
                </c:pt>
                <c:pt idx="136">
                  <c:v>208</c:v>
                </c:pt>
              </c:numCache>
            </c:numRef>
          </c:xVal>
          <c:yVal>
            <c:numRef>
              <c:f>'Compare URANIUM OK'!$Z$4:$Z$140</c:f>
              <c:numCache>
                <c:formatCode>General</c:formatCode>
                <c:ptCount val="137"/>
                <c:pt idx="0">
                  <c:v>1.9979676383631843E-6</c:v>
                </c:pt>
                <c:pt idx="1">
                  <c:v>3.4792542786518599E-6</c:v>
                </c:pt>
                <c:pt idx="2">
                  <c:v>5.964829567650619E-6</c:v>
                </c:pt>
                <c:pt idx="3">
                  <c:v>1.0067556069449268E-5</c:v>
                </c:pt>
                <c:pt idx="4">
                  <c:v>1.6728778220610671E-5</c:v>
                </c:pt>
                <c:pt idx="5">
                  <c:v>2.7366454720576512E-5</c:v>
                </c:pt>
                <c:pt idx="6">
                  <c:v>4.4074460295930676E-5</c:v>
                </c:pt>
                <c:pt idx="7">
                  <c:v>6.9882690279020608E-5</c:v>
                </c:pt>
                <c:pt idx="8">
                  <c:v>1.0908533688072002E-4</c:v>
                </c:pt>
                <c:pt idx="9">
                  <c:v>1.6763985918629722E-4</c:v>
                </c:pt>
                <c:pt idx="10">
                  <c:v>2.5363100716247101E-4</c:v>
                </c:pt>
                <c:pt idx="11">
                  <c:v>3.7778225439984452E-4</c:v>
                </c:pt>
                <c:pt idx="12">
                  <c:v>5.5398105149225094E-4</c:v>
                </c:pt>
                <c:pt idx="13">
                  <c:v>7.9976503884044456E-4</c:v>
                </c:pt>
                <c:pt idx="14">
                  <c:v>1.1366953126988816E-3</c:v>
                </c:pt>
                <c:pt idx="15">
                  <c:v>1.5905226996039291E-3</c:v>
                </c:pt>
                <c:pt idx="16">
                  <c:v>2.1910375616960675E-3</c:v>
                </c:pt>
                <c:pt idx="17">
                  <c:v>2.9714876037392258E-3</c:v>
                </c:pt>
                <c:pt idx="18">
                  <c:v>3.9674564794584272E-3</c:v>
                </c:pt>
                <c:pt idx="19">
                  <c:v>5.2151231570423265E-3</c:v>
                </c:pt>
                <c:pt idx="20">
                  <c:v>6.7488708141485079E-3</c:v>
                </c:pt>
                <c:pt idx="21">
                  <c:v>8.5982844783364879E-3</c:v>
                </c:pt>
                <c:pt idx="22">
                  <c:v>1.0784664853313941E-2</c:v>
                </c:pt>
                <c:pt idx="23">
                  <c:v>1.3317283516323134E-2</c:v>
                </c:pt>
                <c:pt idx="24">
                  <c:v>1.6189699458236468E-2</c:v>
                </c:pt>
                <c:pt idx="25">
                  <c:v>1.9376533182286652E-2</c:v>
                </c:pt>
                <c:pt idx="26">
                  <c:v>2.2831135673627739E-2</c:v>
                </c:pt>
                <c:pt idx="27">
                  <c:v>2.6484580721962435E-2</c:v>
                </c:pt>
                <c:pt idx="28">
                  <c:v>3.0246340564892921E-2</c:v>
                </c:pt>
                <c:pt idx="29">
                  <c:v>3.400687479731794E-2</c:v>
                </c:pt>
                <c:pt idx="30">
                  <c:v>3.7642179019350554E-2</c:v>
                </c:pt>
                <c:pt idx="31">
                  <c:v>4.1020121068796885E-2</c:v>
                </c:pt>
                <c:pt idx="32">
                  <c:v>4.4008165845537441E-2</c:v>
                </c:pt>
                <c:pt idx="33">
                  <c:v>4.6481886733721119E-2</c:v>
                </c:pt>
                <c:pt idx="34">
                  <c:v>4.8333514600356155E-2</c:v>
                </c:pt>
                <c:pt idx="35">
                  <c:v>4.947971086809369E-2</c:v>
                </c:pt>
                <c:pt idx="36">
                  <c:v>4.9867785050179088E-2</c:v>
                </c:pt>
                <c:pt idx="37">
                  <c:v>4.947971086809369E-2</c:v>
                </c:pt>
                <c:pt idx="38">
                  <c:v>4.8333514600356155E-2</c:v>
                </c:pt>
                <c:pt idx="39">
                  <c:v>4.6481886733721119E-2</c:v>
                </c:pt>
                <c:pt idx="40">
                  <c:v>4.4008165845537441E-2</c:v>
                </c:pt>
                <c:pt idx="41">
                  <c:v>4.1020121068796885E-2</c:v>
                </c:pt>
                <c:pt idx="42">
                  <c:v>3.7642179019350554E-2</c:v>
                </c:pt>
                <c:pt idx="43">
                  <c:v>3.400687479731794E-2</c:v>
                </c:pt>
                <c:pt idx="44">
                  <c:v>3.0246340564892921E-2</c:v>
                </c:pt>
                <c:pt idx="45">
                  <c:v>2.6484580721962435E-2</c:v>
                </c:pt>
                <c:pt idx="46">
                  <c:v>2.2831135673627739E-2</c:v>
                </c:pt>
                <c:pt idx="47">
                  <c:v>1.9376533182286652E-2</c:v>
                </c:pt>
                <c:pt idx="48">
                  <c:v>1.6189699458236468E-2</c:v>
                </c:pt>
                <c:pt idx="49">
                  <c:v>1.3317283516323134E-2</c:v>
                </c:pt>
                <c:pt idx="50">
                  <c:v>1.0784664853313941E-2</c:v>
                </c:pt>
                <c:pt idx="51">
                  <c:v>8.5982844783364879E-3</c:v>
                </c:pt>
                <c:pt idx="52">
                  <c:v>6.7488708141485079E-3</c:v>
                </c:pt>
                <c:pt idx="53">
                  <c:v>5.2151231570423265E-3</c:v>
                </c:pt>
                <c:pt idx="54">
                  <c:v>3.9674564794584272E-3</c:v>
                </c:pt>
                <c:pt idx="55">
                  <c:v>2.9714876037392258E-3</c:v>
                </c:pt>
                <c:pt idx="56">
                  <c:v>2.1910375616960675E-3</c:v>
                </c:pt>
                <c:pt idx="57">
                  <c:v>1.5905226996039291E-3</c:v>
                </c:pt>
                <c:pt idx="58">
                  <c:v>1.1366953126988816E-3</c:v>
                </c:pt>
                <c:pt idx="59">
                  <c:v>7.9976503884044456E-4</c:v>
                </c:pt>
                <c:pt idx="60">
                  <c:v>5.5398105149225094E-4</c:v>
                </c:pt>
                <c:pt idx="61">
                  <c:v>3.7778225439984452E-4</c:v>
                </c:pt>
                <c:pt idx="62">
                  <c:v>2.5363100716247101E-4</c:v>
                </c:pt>
                <c:pt idx="63">
                  <c:v>1.6763985918629722E-4</c:v>
                </c:pt>
                <c:pt idx="64">
                  <c:v>1.0908533688072002E-4</c:v>
                </c:pt>
                <c:pt idx="65">
                  <c:v>6.9882690279020608E-5</c:v>
                </c:pt>
                <c:pt idx="66">
                  <c:v>4.4074460295930676E-5</c:v>
                </c:pt>
                <c:pt idx="67">
                  <c:v>2.7366454720576512E-5</c:v>
                </c:pt>
                <c:pt idx="68">
                  <c:v>1.6728778220610671E-5</c:v>
                </c:pt>
                <c:pt idx="69">
                  <c:v>1.0067556069449268E-5</c:v>
                </c:pt>
                <c:pt idx="70">
                  <c:v>5.964829567650619E-6</c:v>
                </c:pt>
                <c:pt idx="71">
                  <c:v>3.4792542786518599E-6</c:v>
                </c:pt>
                <c:pt idx="72">
                  <c:v>1.9979676383631843E-6</c:v>
                </c:pt>
                <c:pt idx="73">
                  <c:v>1.1295484861314217E-6</c:v>
                </c:pt>
                <c:pt idx="74">
                  <c:v>6.2868841107405567E-7</c:v>
                </c:pt>
                <c:pt idx="75">
                  <c:v>3.4449282469374652E-7</c:v>
                </c:pt>
                <c:pt idx="76">
                  <c:v>1.8583993934178721E-7</c:v>
                </c:pt>
                <c:pt idx="77">
                  <c:v>9.869884675867493E-8</c:v>
                </c:pt>
                <c:pt idx="78">
                  <c:v>5.160588735787498E-8</c:v>
                </c:pt>
                <c:pt idx="79">
                  <c:v>2.6564434228878601E-8</c:v>
                </c:pt>
                <c:pt idx="80">
                  <c:v>1.3462200053179095E-8</c:v>
                </c:pt>
                <c:pt idx="81">
                  <c:v>6.7165408132114375E-9</c:v>
                </c:pt>
                <c:pt idx="82">
                  <c:v>3.2990540044632169E-9</c:v>
                </c:pt>
                <c:pt idx="83">
                  <c:v>1.5953182754420551E-9</c:v>
                </c:pt>
                <c:pt idx="84">
                  <c:v>7.5948535622791076E-10</c:v>
                </c:pt>
                <c:pt idx="85">
                  <c:v>3.5596362228710267E-10</c:v>
                </c:pt>
                <c:pt idx="86">
                  <c:v>1.642502272694855E-10</c:v>
                </c:pt>
                <c:pt idx="87">
                  <c:v>7.4614028642929039E-11</c:v>
                </c:pt>
                <c:pt idx="88">
                  <c:v>3.3369457684535649E-11</c:v>
                </c:pt>
                <c:pt idx="89">
                  <c:v>1.469237337381287E-11</c:v>
                </c:pt>
                <c:pt idx="90">
                  <c:v>6.3686724485546052E-12</c:v>
                </c:pt>
                <c:pt idx="91">
                  <c:v>2.7178157946487087E-12</c:v>
                </c:pt>
                <c:pt idx="92">
                  <c:v>1.1418400510455742E-12</c:v>
                </c:pt>
                <c:pt idx="93">
                  <c:v>4.7228556820801128E-13</c:v>
                </c:pt>
                <c:pt idx="94">
                  <c:v>1.9231724382015938E-13</c:v>
                </c:pt>
                <c:pt idx="95">
                  <c:v>7.7098499606725727E-14</c:v>
                </c:pt>
                <c:pt idx="96">
                  <c:v>3.042900666286262E-14</c:v>
                </c:pt>
                <c:pt idx="97">
                  <c:v>1.1823437850983154E-14</c:v>
                </c:pt>
                <c:pt idx="98">
                  <c:v>4.5228680638906466E-15</c:v>
                </c:pt>
                <c:pt idx="99">
                  <c:v>1.7033277199712563E-15</c:v>
                </c:pt>
                <c:pt idx="100">
                  <c:v>6.3153388544211159E-16</c:v>
                </c:pt>
                <c:pt idx="101">
                  <c:v>2.3052033942708369E-16</c:v>
                </c:pt>
                <c:pt idx="102">
                  <c:v>8.2839218199609403E-17</c:v>
                </c:pt>
                <c:pt idx="103">
                  <c:v>2.93073723088039E-17</c:v>
                </c:pt>
                <c:pt idx="104">
                  <c:v>1.0207794539586938E-17</c:v>
                </c:pt>
                <c:pt idx="105">
                  <c:v>3.5002664669383133E-18</c:v>
                </c:pt>
                <c:pt idx="106">
                  <c:v>1.1816379852378566E-18</c:v>
                </c:pt>
                <c:pt idx="107">
                  <c:v>3.9271901358310839E-19</c:v>
                </c:pt>
                <c:pt idx="108">
                  <c:v>1.2849716964586146E-19</c:v>
                </c:pt>
                <c:pt idx="109">
                  <c:v>4.1392279502359887E-20</c:v>
                </c:pt>
                <c:pt idx="110">
                  <c:v>1.3126812287462962E-20</c:v>
                </c:pt>
                <c:pt idx="111">
                  <c:v>4.0983906734767967E-21</c:v>
                </c:pt>
                <c:pt idx="112">
                  <c:v>1.2597419242875012E-21</c:v>
                </c:pt>
                <c:pt idx="113">
                  <c:v>3.8120971507919133E-22</c:v>
                </c:pt>
                <c:pt idx="114">
                  <c:v>1.1356917889970832E-22</c:v>
                </c:pt>
                <c:pt idx="115">
                  <c:v>3.3309733679853399E-23</c:v>
                </c:pt>
                <c:pt idx="116">
                  <c:v>9.6182482833830249E-24</c:v>
                </c:pt>
                <c:pt idx="117">
                  <c:v>2.7342294432732019E-24</c:v>
                </c:pt>
                <c:pt idx="118">
                  <c:v>7.6522310815589025E-25</c:v>
                </c:pt>
                <c:pt idx="119">
                  <c:v>2.1084113515880962E-25</c:v>
                </c:pt>
                <c:pt idx="120">
                  <c:v>5.7192194881510069E-26</c:v>
                </c:pt>
                <c:pt idx="121">
                  <c:v>1.5273280603729942E-26</c:v>
                </c:pt>
                <c:pt idx="122">
                  <c:v>4.0155223395267998E-27</c:v>
                </c:pt>
                <c:pt idx="123">
                  <c:v>1.039359788847446E-27</c:v>
                </c:pt>
                <c:pt idx="124">
                  <c:v>2.6485240668866922E-28</c:v>
                </c:pt>
                <c:pt idx="125">
                  <c:v>6.6444048325272415E-29</c:v>
                </c:pt>
                <c:pt idx="126">
                  <c:v>1.6410522007692536E-29</c:v>
                </c:pt>
                <c:pt idx="127">
                  <c:v>3.9902752557940271E-30</c:v>
                </c:pt>
                <c:pt idx="128">
                  <c:v>9.552069264484004E-31</c:v>
                </c:pt>
                <c:pt idx="129">
                  <c:v>2.2511592548934667E-31</c:v>
                </c:pt>
                <c:pt idx="130">
                  <c:v>5.2231094306783079E-32</c:v>
                </c:pt>
                <c:pt idx="131">
                  <c:v>1.1930706966609888E-32</c:v>
                </c:pt>
                <c:pt idx="132">
                  <c:v>2.6829796695788256E-33</c:v>
                </c:pt>
                <c:pt idx="133">
                  <c:v>5.939949234235571E-34</c:v>
                </c:pt>
                <c:pt idx="134">
                  <c:v>1.2946793870260438E-34</c:v>
                </c:pt>
                <c:pt idx="135">
                  <c:v>2.7781512261431823E-35</c:v>
                </c:pt>
                <c:pt idx="136">
                  <c:v>5.8689941974689329E-36</c:v>
                </c:pt>
              </c:numCache>
            </c:numRef>
          </c:yVal>
          <c:smooth val="1"/>
          <c:extLst>
            <c:ext xmlns:c16="http://schemas.microsoft.com/office/drawing/2014/chart" uri="{C3380CC4-5D6E-409C-BE32-E72D297353CC}">
              <c16:uniqueId val="{00000000-8707-4007-913E-F7FB824A5F2F}"/>
            </c:ext>
          </c:extLst>
        </c:ser>
        <c:ser>
          <c:idx val="1"/>
          <c:order val="1"/>
          <c:spPr>
            <a:ln w="25400">
              <a:solidFill>
                <a:schemeClr val="accent5">
                  <a:lumMod val="75000"/>
                </a:schemeClr>
              </a:solidFill>
              <a:prstDash val="solid"/>
            </a:ln>
          </c:spPr>
          <c:marker>
            <c:symbol val="none"/>
          </c:marker>
          <c:xVal>
            <c:numRef>
              <c:f>'Compare URANIUM OK'!$AA$4:$AA$140</c:f>
              <c:numCache>
                <c:formatCode>General</c:formatCode>
                <c:ptCount val="137"/>
                <c:pt idx="0">
                  <c:v>57</c:v>
                </c:pt>
                <c:pt idx="1">
                  <c:v>58</c:v>
                </c:pt>
                <c:pt idx="2">
                  <c:v>59</c:v>
                </c:pt>
                <c:pt idx="3">
                  <c:v>60</c:v>
                </c:pt>
                <c:pt idx="4">
                  <c:v>61</c:v>
                </c:pt>
                <c:pt idx="5">
                  <c:v>62</c:v>
                </c:pt>
                <c:pt idx="6">
                  <c:v>63</c:v>
                </c:pt>
                <c:pt idx="7">
                  <c:v>64</c:v>
                </c:pt>
                <c:pt idx="8">
                  <c:v>65</c:v>
                </c:pt>
                <c:pt idx="9">
                  <c:v>66</c:v>
                </c:pt>
                <c:pt idx="10">
                  <c:v>67</c:v>
                </c:pt>
                <c:pt idx="11">
                  <c:v>68</c:v>
                </c:pt>
                <c:pt idx="12">
                  <c:v>69</c:v>
                </c:pt>
                <c:pt idx="13">
                  <c:v>70</c:v>
                </c:pt>
                <c:pt idx="14">
                  <c:v>71</c:v>
                </c:pt>
                <c:pt idx="15">
                  <c:v>72</c:v>
                </c:pt>
                <c:pt idx="16">
                  <c:v>73</c:v>
                </c:pt>
                <c:pt idx="17">
                  <c:v>74</c:v>
                </c:pt>
                <c:pt idx="18">
                  <c:v>75</c:v>
                </c:pt>
                <c:pt idx="19">
                  <c:v>76</c:v>
                </c:pt>
                <c:pt idx="20">
                  <c:v>77</c:v>
                </c:pt>
                <c:pt idx="21">
                  <c:v>78</c:v>
                </c:pt>
                <c:pt idx="22">
                  <c:v>79</c:v>
                </c:pt>
                <c:pt idx="23">
                  <c:v>80</c:v>
                </c:pt>
                <c:pt idx="24">
                  <c:v>81</c:v>
                </c:pt>
                <c:pt idx="25">
                  <c:v>82</c:v>
                </c:pt>
                <c:pt idx="26">
                  <c:v>83</c:v>
                </c:pt>
                <c:pt idx="27">
                  <c:v>84</c:v>
                </c:pt>
                <c:pt idx="28">
                  <c:v>85</c:v>
                </c:pt>
                <c:pt idx="29">
                  <c:v>86</c:v>
                </c:pt>
                <c:pt idx="30">
                  <c:v>87</c:v>
                </c:pt>
                <c:pt idx="31">
                  <c:v>88</c:v>
                </c:pt>
                <c:pt idx="32">
                  <c:v>89</c:v>
                </c:pt>
                <c:pt idx="33">
                  <c:v>90</c:v>
                </c:pt>
                <c:pt idx="34">
                  <c:v>91</c:v>
                </c:pt>
                <c:pt idx="35">
                  <c:v>92</c:v>
                </c:pt>
                <c:pt idx="36">
                  <c:v>93</c:v>
                </c:pt>
                <c:pt idx="37">
                  <c:v>94</c:v>
                </c:pt>
                <c:pt idx="38">
                  <c:v>95</c:v>
                </c:pt>
                <c:pt idx="39">
                  <c:v>96</c:v>
                </c:pt>
                <c:pt idx="40">
                  <c:v>97</c:v>
                </c:pt>
                <c:pt idx="41">
                  <c:v>98</c:v>
                </c:pt>
                <c:pt idx="42">
                  <c:v>99</c:v>
                </c:pt>
                <c:pt idx="43">
                  <c:v>100</c:v>
                </c:pt>
                <c:pt idx="44">
                  <c:v>101</c:v>
                </c:pt>
                <c:pt idx="45">
                  <c:v>102</c:v>
                </c:pt>
                <c:pt idx="46">
                  <c:v>103</c:v>
                </c:pt>
                <c:pt idx="47">
                  <c:v>104</c:v>
                </c:pt>
                <c:pt idx="48">
                  <c:v>105</c:v>
                </c:pt>
                <c:pt idx="49">
                  <c:v>106</c:v>
                </c:pt>
                <c:pt idx="50">
                  <c:v>107</c:v>
                </c:pt>
                <c:pt idx="51">
                  <c:v>108</c:v>
                </c:pt>
                <c:pt idx="52">
                  <c:v>109</c:v>
                </c:pt>
                <c:pt idx="53">
                  <c:v>110</c:v>
                </c:pt>
                <c:pt idx="54">
                  <c:v>111</c:v>
                </c:pt>
                <c:pt idx="55">
                  <c:v>112</c:v>
                </c:pt>
                <c:pt idx="56">
                  <c:v>113</c:v>
                </c:pt>
                <c:pt idx="57">
                  <c:v>114</c:v>
                </c:pt>
                <c:pt idx="58">
                  <c:v>115</c:v>
                </c:pt>
                <c:pt idx="59">
                  <c:v>116</c:v>
                </c:pt>
                <c:pt idx="60">
                  <c:v>117</c:v>
                </c:pt>
                <c:pt idx="61">
                  <c:v>118</c:v>
                </c:pt>
                <c:pt idx="62">
                  <c:v>119</c:v>
                </c:pt>
                <c:pt idx="63">
                  <c:v>120</c:v>
                </c:pt>
                <c:pt idx="64">
                  <c:v>121</c:v>
                </c:pt>
                <c:pt idx="65">
                  <c:v>122</c:v>
                </c:pt>
                <c:pt idx="66">
                  <c:v>123</c:v>
                </c:pt>
                <c:pt idx="67">
                  <c:v>124</c:v>
                </c:pt>
                <c:pt idx="68">
                  <c:v>125</c:v>
                </c:pt>
                <c:pt idx="69">
                  <c:v>126</c:v>
                </c:pt>
                <c:pt idx="70">
                  <c:v>127</c:v>
                </c:pt>
                <c:pt idx="71">
                  <c:v>128</c:v>
                </c:pt>
                <c:pt idx="72">
                  <c:v>129</c:v>
                </c:pt>
                <c:pt idx="73">
                  <c:v>130</c:v>
                </c:pt>
                <c:pt idx="74">
                  <c:v>131</c:v>
                </c:pt>
                <c:pt idx="75">
                  <c:v>132</c:v>
                </c:pt>
                <c:pt idx="76">
                  <c:v>133</c:v>
                </c:pt>
                <c:pt idx="77">
                  <c:v>134</c:v>
                </c:pt>
                <c:pt idx="78">
                  <c:v>135</c:v>
                </c:pt>
                <c:pt idx="79">
                  <c:v>136</c:v>
                </c:pt>
                <c:pt idx="80">
                  <c:v>137</c:v>
                </c:pt>
                <c:pt idx="81">
                  <c:v>138</c:v>
                </c:pt>
                <c:pt idx="82">
                  <c:v>139</c:v>
                </c:pt>
                <c:pt idx="83">
                  <c:v>140</c:v>
                </c:pt>
                <c:pt idx="84">
                  <c:v>141</c:v>
                </c:pt>
                <c:pt idx="85">
                  <c:v>142</c:v>
                </c:pt>
                <c:pt idx="86">
                  <c:v>143</c:v>
                </c:pt>
                <c:pt idx="87">
                  <c:v>144</c:v>
                </c:pt>
                <c:pt idx="88">
                  <c:v>145</c:v>
                </c:pt>
                <c:pt idx="89">
                  <c:v>146</c:v>
                </c:pt>
                <c:pt idx="90">
                  <c:v>147</c:v>
                </c:pt>
                <c:pt idx="91">
                  <c:v>148</c:v>
                </c:pt>
                <c:pt idx="92">
                  <c:v>149</c:v>
                </c:pt>
                <c:pt idx="93">
                  <c:v>150</c:v>
                </c:pt>
                <c:pt idx="94">
                  <c:v>151</c:v>
                </c:pt>
                <c:pt idx="95">
                  <c:v>152</c:v>
                </c:pt>
                <c:pt idx="96">
                  <c:v>153</c:v>
                </c:pt>
                <c:pt idx="97">
                  <c:v>154</c:v>
                </c:pt>
                <c:pt idx="98">
                  <c:v>155</c:v>
                </c:pt>
                <c:pt idx="99">
                  <c:v>156</c:v>
                </c:pt>
                <c:pt idx="100">
                  <c:v>157</c:v>
                </c:pt>
                <c:pt idx="101">
                  <c:v>158</c:v>
                </c:pt>
                <c:pt idx="102">
                  <c:v>159</c:v>
                </c:pt>
                <c:pt idx="103">
                  <c:v>160</c:v>
                </c:pt>
                <c:pt idx="104">
                  <c:v>161</c:v>
                </c:pt>
                <c:pt idx="105">
                  <c:v>162</c:v>
                </c:pt>
                <c:pt idx="106">
                  <c:v>163</c:v>
                </c:pt>
                <c:pt idx="107">
                  <c:v>164</c:v>
                </c:pt>
                <c:pt idx="108">
                  <c:v>165</c:v>
                </c:pt>
                <c:pt idx="109">
                  <c:v>166</c:v>
                </c:pt>
                <c:pt idx="110">
                  <c:v>167</c:v>
                </c:pt>
                <c:pt idx="111">
                  <c:v>168</c:v>
                </c:pt>
                <c:pt idx="112">
                  <c:v>169</c:v>
                </c:pt>
                <c:pt idx="113">
                  <c:v>170</c:v>
                </c:pt>
                <c:pt idx="114">
                  <c:v>171</c:v>
                </c:pt>
                <c:pt idx="115">
                  <c:v>172</c:v>
                </c:pt>
                <c:pt idx="116">
                  <c:v>173</c:v>
                </c:pt>
                <c:pt idx="117">
                  <c:v>174</c:v>
                </c:pt>
                <c:pt idx="118">
                  <c:v>175</c:v>
                </c:pt>
                <c:pt idx="119">
                  <c:v>176</c:v>
                </c:pt>
                <c:pt idx="120">
                  <c:v>177</c:v>
                </c:pt>
                <c:pt idx="121">
                  <c:v>178</c:v>
                </c:pt>
                <c:pt idx="122">
                  <c:v>179</c:v>
                </c:pt>
                <c:pt idx="123">
                  <c:v>180</c:v>
                </c:pt>
                <c:pt idx="124">
                  <c:v>181</c:v>
                </c:pt>
                <c:pt idx="125">
                  <c:v>182</c:v>
                </c:pt>
                <c:pt idx="126">
                  <c:v>183</c:v>
                </c:pt>
                <c:pt idx="127">
                  <c:v>184</c:v>
                </c:pt>
                <c:pt idx="128">
                  <c:v>185</c:v>
                </c:pt>
                <c:pt idx="129">
                  <c:v>186</c:v>
                </c:pt>
                <c:pt idx="130">
                  <c:v>187</c:v>
                </c:pt>
                <c:pt idx="131">
                  <c:v>188</c:v>
                </c:pt>
                <c:pt idx="132">
                  <c:v>189</c:v>
                </c:pt>
                <c:pt idx="133">
                  <c:v>190</c:v>
                </c:pt>
                <c:pt idx="134">
                  <c:v>191</c:v>
                </c:pt>
                <c:pt idx="135">
                  <c:v>192</c:v>
                </c:pt>
                <c:pt idx="136">
                  <c:v>193</c:v>
                </c:pt>
              </c:numCache>
            </c:numRef>
          </c:xVal>
          <c:yVal>
            <c:numRef>
              <c:f>'Compare URANIUM OK'!$AB$4:$AB$140</c:f>
              <c:numCache>
                <c:formatCode>General</c:formatCode>
                <c:ptCount val="137"/>
                <c:pt idx="0">
                  <c:v>7.1546124522102016E-33</c:v>
                </c:pt>
                <c:pt idx="1">
                  <c:v>3.6951882686928881E-31</c:v>
                </c:pt>
                <c:pt idx="2">
                  <c:v>1.7077806340692888E-29</c:v>
                </c:pt>
                <c:pt idx="3">
                  <c:v>7.0627308450311792E-28</c:v>
                </c:pt>
                <c:pt idx="4">
                  <c:v>2.6137153296799494E-26</c:v>
                </c:pt>
                <c:pt idx="5">
                  <c:v>8.6554364433713395E-25</c:v>
                </c:pt>
                <c:pt idx="6">
                  <c:v>2.5648662089021403E-23</c:v>
                </c:pt>
                <c:pt idx="7">
                  <c:v>6.8011995550166418E-22</c:v>
                </c:pt>
                <c:pt idx="8">
                  <c:v>1.6138061905814305E-20</c:v>
                </c:pt>
                <c:pt idx="9">
                  <c:v>3.4265911905563055E-19</c:v>
                </c:pt>
                <c:pt idx="10">
                  <c:v>6.5105588439738261E-18</c:v>
                </c:pt>
                <c:pt idx="11">
                  <c:v>1.1069278149757401E-16</c:v>
                </c:pt>
                <c:pt idx="12">
                  <c:v>1.6840903611789643E-15</c:v>
                </c:pt>
                <c:pt idx="13">
                  <c:v>2.2927491303556144E-14</c:v>
                </c:pt>
                <c:pt idx="14">
                  <c:v>2.7931402433965612E-13</c:v>
                </c:pt>
                <c:pt idx="15">
                  <c:v>3.044906802788198E-12</c:v>
                </c:pt>
                <c:pt idx="16">
                  <c:v>2.9703000624507176E-11</c:v>
                </c:pt>
                <c:pt idx="17">
                  <c:v>2.5928160226898982E-10</c:v>
                </c:pt>
                <c:pt idx="18">
                  <c:v>2.0252942832744286E-9</c:v>
                </c:pt>
                <c:pt idx="19">
                  <c:v>1.4156295821516289E-8</c:v>
                </c:pt>
                <c:pt idx="20">
                  <c:v>8.8543396950730421E-8</c:v>
                </c:pt>
                <c:pt idx="21">
                  <c:v>4.9557317157809919E-7</c:v>
                </c:pt>
                <c:pt idx="22">
                  <c:v>2.4820152902099967E-6</c:v>
                </c:pt>
                <c:pt idx="23">
                  <c:v>1.1123620798546141E-5</c:v>
                </c:pt>
                <c:pt idx="24">
                  <c:v>4.4610075254961789E-5</c:v>
                </c:pt>
                <c:pt idx="25">
                  <c:v>1.6009021720694023E-4</c:v>
                </c:pt>
                <c:pt idx="26">
                  <c:v>5.140929987637018E-4</c:v>
                </c:pt>
                <c:pt idx="27">
                  <c:v>1.4772828039793357E-3</c:v>
                </c:pt>
                <c:pt idx="28">
                  <c:v>3.798662007932481E-3</c:v>
                </c:pt>
                <c:pt idx="29">
                  <c:v>8.7406296979031604E-3</c:v>
                </c:pt>
                <c:pt idx="30">
                  <c:v>1.7996988837729353E-2</c:v>
                </c:pt>
                <c:pt idx="31">
                  <c:v>3.3159046264249557E-2</c:v>
                </c:pt>
                <c:pt idx="32">
                  <c:v>5.4670024891997876E-2</c:v>
                </c:pt>
                <c:pt idx="33">
                  <c:v>8.0656908173047798E-2</c:v>
                </c:pt>
                <c:pt idx="34">
                  <c:v>0.10648266850745074</c:v>
                </c:pt>
                <c:pt idx="35">
                  <c:v>0.12579440923099772</c:v>
                </c:pt>
                <c:pt idx="36">
                  <c:v>0.13298076013381088</c:v>
                </c:pt>
                <c:pt idx="37">
                  <c:v>0.12579440923099772</c:v>
                </c:pt>
                <c:pt idx="38">
                  <c:v>0.10648266850745074</c:v>
                </c:pt>
                <c:pt idx="39">
                  <c:v>8.0656908173047798E-2</c:v>
                </c:pt>
                <c:pt idx="40">
                  <c:v>5.4670024891997876E-2</c:v>
                </c:pt>
                <c:pt idx="41">
                  <c:v>3.3159046264249557E-2</c:v>
                </c:pt>
                <c:pt idx="42">
                  <c:v>1.7996988837729353E-2</c:v>
                </c:pt>
                <c:pt idx="43">
                  <c:v>8.7406296979031604E-3</c:v>
                </c:pt>
                <c:pt idx="44">
                  <c:v>3.798662007932481E-3</c:v>
                </c:pt>
                <c:pt idx="45">
                  <c:v>1.4772828039793357E-3</c:v>
                </c:pt>
                <c:pt idx="46">
                  <c:v>5.140929987637018E-4</c:v>
                </c:pt>
                <c:pt idx="47">
                  <c:v>1.6009021720694023E-4</c:v>
                </c:pt>
                <c:pt idx="48">
                  <c:v>4.4610075254961789E-5</c:v>
                </c:pt>
                <c:pt idx="49">
                  <c:v>1.1123620798546141E-5</c:v>
                </c:pt>
                <c:pt idx="50">
                  <c:v>2.4820152902099967E-6</c:v>
                </c:pt>
                <c:pt idx="51">
                  <c:v>4.9557317157809919E-7</c:v>
                </c:pt>
                <c:pt idx="52">
                  <c:v>8.8543396950730421E-8</c:v>
                </c:pt>
                <c:pt idx="53">
                  <c:v>1.4156295821516289E-8</c:v>
                </c:pt>
                <c:pt idx="54">
                  <c:v>2.0252942832744286E-9</c:v>
                </c:pt>
                <c:pt idx="55">
                  <c:v>2.5928160226898982E-10</c:v>
                </c:pt>
                <c:pt idx="56">
                  <c:v>2.9703000624507176E-11</c:v>
                </c:pt>
                <c:pt idx="57">
                  <c:v>3.044906802788198E-12</c:v>
                </c:pt>
                <c:pt idx="58">
                  <c:v>2.7931402433965612E-13</c:v>
                </c:pt>
                <c:pt idx="59">
                  <c:v>2.2927491303556144E-14</c:v>
                </c:pt>
                <c:pt idx="60">
                  <c:v>1.6840903611789643E-15</c:v>
                </c:pt>
                <c:pt idx="61">
                  <c:v>1.1069278149757401E-16</c:v>
                </c:pt>
                <c:pt idx="62">
                  <c:v>6.5105588439738261E-18</c:v>
                </c:pt>
                <c:pt idx="63">
                  <c:v>3.4265911905563055E-19</c:v>
                </c:pt>
                <c:pt idx="64">
                  <c:v>1.6138061905814305E-20</c:v>
                </c:pt>
                <c:pt idx="65">
                  <c:v>6.8011995550166418E-22</c:v>
                </c:pt>
                <c:pt idx="66">
                  <c:v>2.5648662089021403E-23</c:v>
                </c:pt>
                <c:pt idx="67">
                  <c:v>8.6554364433713395E-25</c:v>
                </c:pt>
                <c:pt idx="68">
                  <c:v>2.6137153296799494E-26</c:v>
                </c:pt>
                <c:pt idx="69">
                  <c:v>7.0627308450311792E-28</c:v>
                </c:pt>
                <c:pt idx="70">
                  <c:v>1.7077806340692888E-29</c:v>
                </c:pt>
                <c:pt idx="71">
                  <c:v>3.6951882686928881E-31</c:v>
                </c:pt>
                <c:pt idx="72">
                  <c:v>7.1546124522102016E-33</c:v>
                </c:pt>
                <c:pt idx="73">
                  <c:v>1.2395975672102316E-34</c:v>
                </c:pt>
                <c:pt idx="74">
                  <c:v>1.9218539203715727E-36</c:v>
                </c:pt>
                <c:pt idx="75">
                  <c:v>2.6662759190022709E-38</c:v>
                </c:pt>
                <c:pt idx="76">
                  <c:v>3.3100523633271671E-40</c:v>
                </c:pt>
                <c:pt idx="77">
                  <c:v>3.6771360245602784E-42</c:v>
                </c:pt>
                <c:pt idx="78">
                  <c:v>3.6553551979632376E-44</c:v>
                </c:pt>
                <c:pt idx="79">
                  <c:v>3.2515806554463619E-46</c:v>
                </c:pt>
                <c:pt idx="80">
                  <c:v>2.5882399436893639E-48</c:v>
                </c:pt>
                <c:pt idx="81">
                  <c:v>1.8435698499481388E-50</c:v>
                </c:pt>
                <c:pt idx="82">
                  <c:v>1.1750591165195154E-52</c:v>
                </c:pt>
                <c:pt idx="83">
                  <c:v>6.7020072466245046E-55</c:v>
                </c:pt>
                <c:pt idx="84">
                  <c:v>3.4205435759730116E-57</c:v>
                </c:pt>
                <c:pt idx="85">
                  <c:v>1.56217764772271E-59</c:v>
                </c:pt>
                <c:pt idx="86">
                  <c:v>6.3842629925197895E-62</c:v>
                </c:pt>
                <c:pt idx="87">
                  <c:v>2.3347273781061941E-64</c:v>
                </c:pt>
                <c:pt idx="88">
                  <c:v>7.6402336601962747E-67</c:v>
                </c:pt>
                <c:pt idx="89">
                  <c:v>2.2372893895491552E-69</c:v>
                </c:pt>
                <c:pt idx="90">
                  <c:v>5.8624984753170128E-72</c:v>
                </c:pt>
                <c:pt idx="91">
                  <c:v>1.3746381105238437E-74</c:v>
                </c:pt>
                <c:pt idx="92">
                  <c:v>2.8842910016969244E-77</c:v>
                </c:pt>
                <c:pt idx="93">
                  <c:v>5.4154534559120269E-80</c:v>
                </c:pt>
                <c:pt idx="94">
                  <c:v>9.0986223117118807E-83</c:v>
                </c:pt>
                <c:pt idx="95">
                  <c:v>1.3679225385527066E-85</c:v>
                </c:pt>
                <c:pt idx="96">
                  <c:v>1.8403161207199213E-88</c:v>
                </c:pt>
                <c:pt idx="97">
                  <c:v>2.2154829555721924E-91</c:v>
                </c:pt>
                <c:pt idx="98">
                  <c:v>2.3866539498424367E-94</c:v>
                </c:pt>
                <c:pt idx="99">
                  <c:v>2.3006764733757399E-97</c:v>
                </c:pt>
                <c:pt idx="100">
                  <c:v>1.9845713018560086E-100</c:v>
                </c:pt>
                <c:pt idx="101">
                  <c:v>1.5318735584931692E-103</c:v>
                </c:pt>
                <c:pt idx="102">
                  <c:v>1.0580938509417541E-106</c:v>
                </c:pt>
                <c:pt idx="103">
                  <c:v>6.539891130273553E-110</c:v>
                </c:pt>
                <c:pt idx="104">
                  <c:v>3.6171115666225457E-113</c:v>
                </c:pt>
                <c:pt idx="105">
                  <c:v>1.7901867883401971E-116</c:v>
                </c:pt>
                <c:pt idx="106">
                  <c:v>7.9282958639155199E-120</c:v>
                </c:pt>
                <c:pt idx="107">
                  <c:v>3.1420016370006739E-123</c:v>
                </c:pt>
                <c:pt idx="108">
                  <c:v>1.1142381472648194E-126</c:v>
                </c:pt>
                <c:pt idx="109">
                  <c:v>3.535857031880891E-130</c:v>
                </c:pt>
                <c:pt idx="110">
                  <c:v>1.0040525134281906E-133</c:v>
                </c:pt>
                <c:pt idx="111">
                  <c:v>2.5513099121397974E-137</c:v>
                </c:pt>
                <c:pt idx="112">
                  <c:v>5.8011629228790128E-141</c:v>
                </c:pt>
                <c:pt idx="113">
                  <c:v>1.1803531582831472E-144</c:v>
                </c:pt>
                <c:pt idx="114">
                  <c:v>2.1490866571326176E-148</c:v>
                </c:pt>
                <c:pt idx="115">
                  <c:v>3.5013937061806657E-152</c:v>
                </c:pt>
                <c:pt idx="116">
                  <c:v>5.104732903310894E-156</c:v>
                </c:pt>
                <c:pt idx="117">
                  <c:v>6.6596308638942651E-160</c:v>
                </c:pt>
                <c:pt idx="118">
                  <c:v>7.7744978719597427E-164</c:v>
                </c:pt>
                <c:pt idx="119">
                  <c:v>8.121562639156737E-168</c:v>
                </c:pt>
                <c:pt idx="120">
                  <c:v>7.5919249291222037E-172</c:v>
                </c:pt>
                <c:pt idx="121">
                  <c:v>6.3505197261325891E-176</c:v>
                </c:pt>
                <c:pt idx="122">
                  <c:v>4.7534802223893657E-180</c:v>
                </c:pt>
                <c:pt idx="123">
                  <c:v>3.183898180649613E-184</c:v>
                </c:pt>
                <c:pt idx="124">
                  <c:v>1.9083222230746582E-188</c:v>
                </c:pt>
                <c:pt idx="125">
                  <c:v>1.0235034300706954E-192</c:v>
                </c:pt>
                <c:pt idx="126">
                  <c:v>4.9121537829284924E-197</c:v>
                </c:pt>
                <c:pt idx="127">
                  <c:v>2.1095978024686231E-201</c:v>
                </c:pt>
                <c:pt idx="128">
                  <c:v>8.107228836865808E-206</c:v>
                </c:pt>
                <c:pt idx="129">
                  <c:v>2.7879838686188204E-210</c:v>
                </c:pt>
                <c:pt idx="130">
                  <c:v>8.579325376475666E-215</c:v>
                </c:pt>
                <c:pt idx="131">
                  <c:v>2.3624415868430922E-219</c:v>
                </c:pt>
                <c:pt idx="132">
                  <c:v>5.8212208558625888E-224</c:v>
                </c:pt>
                <c:pt idx="133">
                  <c:v>1.2835480515691284E-228</c:v>
                </c:pt>
                <c:pt idx="134">
                  <c:v>2.532533766158352E-233</c:v>
                </c:pt>
                <c:pt idx="135">
                  <c:v>4.4713988911647875E-238</c:v>
                </c:pt>
                <c:pt idx="136">
                  <c:v>7.064422134810287E-243</c:v>
                </c:pt>
              </c:numCache>
            </c:numRef>
          </c:yVal>
          <c:smooth val="1"/>
          <c:extLst>
            <c:ext xmlns:c16="http://schemas.microsoft.com/office/drawing/2014/chart" uri="{C3380CC4-5D6E-409C-BE32-E72D297353CC}">
              <c16:uniqueId val="{00000001-8707-4007-913E-F7FB824A5F2F}"/>
            </c:ext>
          </c:extLst>
        </c:ser>
        <c:ser>
          <c:idx val="2"/>
          <c:order val="2"/>
          <c:spPr>
            <a:ln w="25400">
              <a:solidFill>
                <a:srgbClr val="FF00FF"/>
              </a:solidFill>
              <a:prstDash val="solid"/>
            </a:ln>
          </c:spPr>
          <c:marker>
            <c:symbol val="none"/>
          </c:marker>
          <c:dPt>
            <c:idx val="1"/>
            <c:bubble3D val="0"/>
            <c:spPr>
              <a:ln w="25400">
                <a:solidFill>
                  <a:schemeClr val="accent1">
                    <a:lumMod val="50000"/>
                  </a:schemeClr>
                </a:solidFill>
                <a:prstDash val="solid"/>
              </a:ln>
            </c:spPr>
            <c:extLst>
              <c:ext xmlns:c16="http://schemas.microsoft.com/office/drawing/2014/chart" uri="{C3380CC4-5D6E-409C-BE32-E72D297353CC}">
                <c16:uniqueId val="{00000003-8707-4007-913E-F7FB824A5F2F}"/>
              </c:ext>
            </c:extLst>
          </c:dPt>
          <c:xVal>
            <c:numRef>
              <c:f>'Compare URANIUM OK'!$V$18:$V$22</c:f>
              <c:numCache>
                <c:formatCode>General</c:formatCode>
                <c:ptCount val="5"/>
                <c:pt idx="0">
                  <c:v>93</c:v>
                </c:pt>
                <c:pt idx="1">
                  <c:v>93</c:v>
                </c:pt>
              </c:numCache>
            </c:numRef>
          </c:xVal>
          <c:yVal>
            <c:numRef>
              <c:f>'Compare URANIUM OK'!$W$18:$W$22</c:f>
              <c:numCache>
                <c:formatCode>General</c:formatCode>
                <c:ptCount val="5"/>
                <c:pt idx="0">
                  <c:v>0</c:v>
                </c:pt>
                <c:pt idx="1">
                  <c:v>0.13298076013381088</c:v>
                </c:pt>
              </c:numCache>
            </c:numRef>
          </c:yVal>
          <c:smooth val="1"/>
          <c:extLst>
            <c:ext xmlns:c16="http://schemas.microsoft.com/office/drawing/2014/chart" uri="{C3380CC4-5D6E-409C-BE32-E72D297353CC}">
              <c16:uniqueId val="{00000004-8707-4007-913E-F7FB824A5F2F}"/>
            </c:ext>
          </c:extLst>
        </c:ser>
        <c:ser>
          <c:idx val="4"/>
          <c:order val="3"/>
          <c:tx>
            <c:v>DELTA</c:v>
          </c:tx>
          <c:spPr>
            <a:ln w="25400">
              <a:solidFill>
                <a:srgbClr val="003366"/>
              </a:solidFill>
              <a:prstDash val="solid"/>
            </a:ln>
          </c:spPr>
          <c:marker>
            <c:symbol val="none"/>
          </c:marker>
          <c:dPt>
            <c:idx val="1"/>
            <c:bubble3D val="0"/>
            <c:spPr>
              <a:ln w="25400">
                <a:solidFill>
                  <a:schemeClr val="accent4"/>
                </a:solidFill>
                <a:prstDash val="solid"/>
              </a:ln>
            </c:spPr>
            <c:extLst>
              <c:ext xmlns:c16="http://schemas.microsoft.com/office/drawing/2014/chart" uri="{C3380CC4-5D6E-409C-BE32-E72D297353CC}">
                <c16:uniqueId val="{00000006-8707-4007-913E-F7FB824A5F2F}"/>
              </c:ext>
            </c:extLst>
          </c:dPt>
          <c:dPt>
            <c:idx val="33"/>
            <c:bubble3D val="0"/>
            <c:spPr>
              <a:ln w="41275">
                <a:solidFill>
                  <a:srgbClr val="FF0000"/>
                </a:solidFill>
                <a:prstDash val="solid"/>
                <a:headEnd type="triangle"/>
                <a:tailEnd type="triangle"/>
              </a:ln>
            </c:spPr>
            <c:extLst>
              <c:ext xmlns:c16="http://schemas.microsoft.com/office/drawing/2014/chart" uri="{C3380CC4-5D6E-409C-BE32-E72D297353CC}">
                <c16:uniqueId val="{00000008-8707-4007-913E-F7FB824A5F2F}"/>
              </c:ext>
            </c:extLst>
          </c:dPt>
          <c:xVal>
            <c:numRef>
              <c:f>'Compare URANIUM OK'!$R$18:$R$56</c:f>
              <c:numCache>
                <c:formatCode>General</c:formatCode>
                <c:ptCount val="39"/>
                <c:pt idx="0">
                  <c:v>108</c:v>
                </c:pt>
                <c:pt idx="1">
                  <c:v>108</c:v>
                </c:pt>
                <c:pt idx="32" formatCode="0">
                  <c:v>93</c:v>
                </c:pt>
                <c:pt idx="33" formatCode="0">
                  <c:v>108</c:v>
                </c:pt>
              </c:numCache>
            </c:numRef>
          </c:xVal>
          <c:yVal>
            <c:numRef>
              <c:f>'Compare URANIUM OK'!$S$18:$S$58</c:f>
              <c:numCache>
                <c:formatCode>General</c:formatCode>
                <c:ptCount val="41"/>
                <c:pt idx="0">
                  <c:v>0</c:v>
                </c:pt>
                <c:pt idx="1">
                  <c:v>4.9867785050179088E-2</c:v>
                </c:pt>
                <c:pt idx="32">
                  <c:v>0.02</c:v>
                </c:pt>
                <c:pt idx="33">
                  <c:v>0.02</c:v>
                </c:pt>
              </c:numCache>
            </c:numRef>
          </c:yVal>
          <c:smooth val="1"/>
          <c:extLst>
            <c:ext xmlns:c16="http://schemas.microsoft.com/office/drawing/2014/chart" uri="{C3380CC4-5D6E-409C-BE32-E72D297353CC}">
              <c16:uniqueId val="{00000009-8707-4007-913E-F7FB824A5F2F}"/>
            </c:ext>
          </c:extLst>
        </c:ser>
        <c:ser>
          <c:idx val="3"/>
          <c:order val="4"/>
          <c:marker>
            <c:symbol val="none"/>
          </c:marker>
          <c:xVal>
            <c:numRef>
              <c:f>'Compare URANIUM OK'!$Y$4:$Y$140</c:f>
              <c:numCache>
                <c:formatCode>General</c:formatCode>
                <c:ptCount val="137"/>
                <c:pt idx="0">
                  <c:v>72</c:v>
                </c:pt>
                <c:pt idx="1">
                  <c:v>73</c:v>
                </c:pt>
                <c:pt idx="2">
                  <c:v>74</c:v>
                </c:pt>
                <c:pt idx="3">
                  <c:v>75</c:v>
                </c:pt>
                <c:pt idx="4">
                  <c:v>76</c:v>
                </c:pt>
                <c:pt idx="5">
                  <c:v>77</c:v>
                </c:pt>
                <c:pt idx="6">
                  <c:v>78</c:v>
                </c:pt>
                <c:pt idx="7">
                  <c:v>79</c:v>
                </c:pt>
                <c:pt idx="8">
                  <c:v>80</c:v>
                </c:pt>
                <c:pt idx="9">
                  <c:v>81</c:v>
                </c:pt>
                <c:pt idx="10">
                  <c:v>82</c:v>
                </c:pt>
                <c:pt idx="11">
                  <c:v>83</c:v>
                </c:pt>
                <c:pt idx="12">
                  <c:v>84</c:v>
                </c:pt>
                <c:pt idx="13">
                  <c:v>85</c:v>
                </c:pt>
                <c:pt idx="14">
                  <c:v>86</c:v>
                </c:pt>
                <c:pt idx="15">
                  <c:v>87</c:v>
                </c:pt>
                <c:pt idx="16">
                  <c:v>88</c:v>
                </c:pt>
                <c:pt idx="17">
                  <c:v>89</c:v>
                </c:pt>
                <c:pt idx="18">
                  <c:v>90</c:v>
                </c:pt>
                <c:pt idx="19">
                  <c:v>91</c:v>
                </c:pt>
                <c:pt idx="20">
                  <c:v>92</c:v>
                </c:pt>
                <c:pt idx="21">
                  <c:v>93</c:v>
                </c:pt>
                <c:pt idx="22">
                  <c:v>94</c:v>
                </c:pt>
                <c:pt idx="23">
                  <c:v>95</c:v>
                </c:pt>
                <c:pt idx="24">
                  <c:v>96</c:v>
                </c:pt>
                <c:pt idx="25">
                  <c:v>97</c:v>
                </c:pt>
                <c:pt idx="26">
                  <c:v>98</c:v>
                </c:pt>
                <c:pt idx="27">
                  <c:v>99</c:v>
                </c:pt>
                <c:pt idx="28">
                  <c:v>100</c:v>
                </c:pt>
                <c:pt idx="29">
                  <c:v>101</c:v>
                </c:pt>
                <c:pt idx="30">
                  <c:v>102</c:v>
                </c:pt>
                <c:pt idx="31">
                  <c:v>103</c:v>
                </c:pt>
                <c:pt idx="32">
                  <c:v>104</c:v>
                </c:pt>
                <c:pt idx="33">
                  <c:v>105</c:v>
                </c:pt>
                <c:pt idx="34">
                  <c:v>106</c:v>
                </c:pt>
                <c:pt idx="35">
                  <c:v>107</c:v>
                </c:pt>
                <c:pt idx="36">
                  <c:v>108</c:v>
                </c:pt>
                <c:pt idx="37">
                  <c:v>109</c:v>
                </c:pt>
                <c:pt idx="38">
                  <c:v>110</c:v>
                </c:pt>
                <c:pt idx="39">
                  <c:v>111</c:v>
                </c:pt>
                <c:pt idx="40">
                  <c:v>112</c:v>
                </c:pt>
                <c:pt idx="41">
                  <c:v>113</c:v>
                </c:pt>
                <c:pt idx="42">
                  <c:v>114</c:v>
                </c:pt>
                <c:pt idx="43">
                  <c:v>115</c:v>
                </c:pt>
                <c:pt idx="44">
                  <c:v>116</c:v>
                </c:pt>
                <c:pt idx="45">
                  <c:v>117</c:v>
                </c:pt>
                <c:pt idx="46">
                  <c:v>118</c:v>
                </c:pt>
                <c:pt idx="47">
                  <c:v>119</c:v>
                </c:pt>
                <c:pt idx="48">
                  <c:v>120</c:v>
                </c:pt>
                <c:pt idx="49">
                  <c:v>121</c:v>
                </c:pt>
                <c:pt idx="50">
                  <c:v>122</c:v>
                </c:pt>
                <c:pt idx="51">
                  <c:v>123</c:v>
                </c:pt>
                <c:pt idx="52">
                  <c:v>124</c:v>
                </c:pt>
                <c:pt idx="53">
                  <c:v>125</c:v>
                </c:pt>
                <c:pt idx="54">
                  <c:v>126</c:v>
                </c:pt>
                <c:pt idx="55">
                  <c:v>127</c:v>
                </c:pt>
                <c:pt idx="56">
                  <c:v>128</c:v>
                </c:pt>
                <c:pt idx="57">
                  <c:v>129</c:v>
                </c:pt>
                <c:pt idx="58">
                  <c:v>130</c:v>
                </c:pt>
                <c:pt idx="59">
                  <c:v>131</c:v>
                </c:pt>
                <c:pt idx="60">
                  <c:v>132</c:v>
                </c:pt>
                <c:pt idx="61">
                  <c:v>133</c:v>
                </c:pt>
                <c:pt idx="62">
                  <c:v>134</c:v>
                </c:pt>
                <c:pt idx="63">
                  <c:v>135</c:v>
                </c:pt>
                <c:pt idx="64">
                  <c:v>136</c:v>
                </c:pt>
                <c:pt idx="65">
                  <c:v>137</c:v>
                </c:pt>
                <c:pt idx="66">
                  <c:v>138</c:v>
                </c:pt>
                <c:pt idx="67">
                  <c:v>139</c:v>
                </c:pt>
                <c:pt idx="68">
                  <c:v>140</c:v>
                </c:pt>
                <c:pt idx="69">
                  <c:v>141</c:v>
                </c:pt>
                <c:pt idx="70">
                  <c:v>142</c:v>
                </c:pt>
                <c:pt idx="71">
                  <c:v>143</c:v>
                </c:pt>
                <c:pt idx="72">
                  <c:v>144</c:v>
                </c:pt>
                <c:pt idx="73">
                  <c:v>145</c:v>
                </c:pt>
                <c:pt idx="74">
                  <c:v>146</c:v>
                </c:pt>
                <c:pt idx="75">
                  <c:v>147</c:v>
                </c:pt>
                <c:pt idx="76">
                  <c:v>148</c:v>
                </c:pt>
                <c:pt idx="77">
                  <c:v>149</c:v>
                </c:pt>
                <c:pt idx="78">
                  <c:v>150</c:v>
                </c:pt>
                <c:pt idx="79">
                  <c:v>151</c:v>
                </c:pt>
                <c:pt idx="80">
                  <c:v>152</c:v>
                </c:pt>
                <c:pt idx="81">
                  <c:v>153</c:v>
                </c:pt>
                <c:pt idx="82">
                  <c:v>154</c:v>
                </c:pt>
                <c:pt idx="83">
                  <c:v>155</c:v>
                </c:pt>
                <c:pt idx="84">
                  <c:v>156</c:v>
                </c:pt>
                <c:pt idx="85">
                  <c:v>157</c:v>
                </c:pt>
                <c:pt idx="86">
                  <c:v>158</c:v>
                </c:pt>
                <c:pt idx="87">
                  <c:v>159</c:v>
                </c:pt>
                <c:pt idx="88">
                  <c:v>160</c:v>
                </c:pt>
                <c:pt idx="89">
                  <c:v>161</c:v>
                </c:pt>
                <c:pt idx="90">
                  <c:v>162</c:v>
                </c:pt>
                <c:pt idx="91">
                  <c:v>163</c:v>
                </c:pt>
                <c:pt idx="92">
                  <c:v>164</c:v>
                </c:pt>
                <c:pt idx="93">
                  <c:v>165</c:v>
                </c:pt>
                <c:pt idx="94">
                  <c:v>166</c:v>
                </c:pt>
                <c:pt idx="95">
                  <c:v>167</c:v>
                </c:pt>
                <c:pt idx="96">
                  <c:v>168</c:v>
                </c:pt>
                <c:pt idx="97">
                  <c:v>169</c:v>
                </c:pt>
                <c:pt idx="98">
                  <c:v>170</c:v>
                </c:pt>
                <c:pt idx="99">
                  <c:v>171</c:v>
                </c:pt>
                <c:pt idx="100">
                  <c:v>172</c:v>
                </c:pt>
                <c:pt idx="101">
                  <c:v>173</c:v>
                </c:pt>
                <c:pt idx="102">
                  <c:v>174</c:v>
                </c:pt>
                <c:pt idx="103">
                  <c:v>175</c:v>
                </c:pt>
                <c:pt idx="104">
                  <c:v>176</c:v>
                </c:pt>
                <c:pt idx="105">
                  <c:v>177</c:v>
                </c:pt>
                <c:pt idx="106">
                  <c:v>178</c:v>
                </c:pt>
                <c:pt idx="107">
                  <c:v>179</c:v>
                </c:pt>
                <c:pt idx="108">
                  <c:v>180</c:v>
                </c:pt>
                <c:pt idx="109">
                  <c:v>181</c:v>
                </c:pt>
                <c:pt idx="110">
                  <c:v>182</c:v>
                </c:pt>
                <c:pt idx="111">
                  <c:v>183</c:v>
                </c:pt>
                <c:pt idx="112">
                  <c:v>184</c:v>
                </c:pt>
                <c:pt idx="113">
                  <c:v>185</c:v>
                </c:pt>
                <c:pt idx="114">
                  <c:v>186</c:v>
                </c:pt>
                <c:pt idx="115">
                  <c:v>187</c:v>
                </c:pt>
                <c:pt idx="116">
                  <c:v>188</c:v>
                </c:pt>
                <c:pt idx="117">
                  <c:v>189</c:v>
                </c:pt>
                <c:pt idx="118">
                  <c:v>190</c:v>
                </c:pt>
                <c:pt idx="119">
                  <c:v>191</c:v>
                </c:pt>
                <c:pt idx="120">
                  <c:v>192</c:v>
                </c:pt>
                <c:pt idx="121">
                  <c:v>193</c:v>
                </c:pt>
                <c:pt idx="122">
                  <c:v>194</c:v>
                </c:pt>
                <c:pt idx="123">
                  <c:v>195</c:v>
                </c:pt>
                <c:pt idx="124">
                  <c:v>196</c:v>
                </c:pt>
                <c:pt idx="125">
                  <c:v>197</c:v>
                </c:pt>
                <c:pt idx="126">
                  <c:v>198</c:v>
                </c:pt>
                <c:pt idx="127">
                  <c:v>199</c:v>
                </c:pt>
                <c:pt idx="128">
                  <c:v>200</c:v>
                </c:pt>
                <c:pt idx="129">
                  <c:v>201</c:v>
                </c:pt>
                <c:pt idx="130">
                  <c:v>202</c:v>
                </c:pt>
                <c:pt idx="131">
                  <c:v>203</c:v>
                </c:pt>
                <c:pt idx="132">
                  <c:v>204</c:v>
                </c:pt>
                <c:pt idx="133">
                  <c:v>205</c:v>
                </c:pt>
                <c:pt idx="134">
                  <c:v>206</c:v>
                </c:pt>
                <c:pt idx="135">
                  <c:v>207</c:v>
                </c:pt>
                <c:pt idx="136">
                  <c:v>208</c:v>
                </c:pt>
              </c:numCache>
            </c:numRef>
          </c:xVal>
          <c:yVal>
            <c:numRef>
              <c:f>'Compare URANIUM OK'!$R$50:$R$51</c:f>
              <c:numCache>
                <c:formatCode>0</c:formatCode>
                <c:ptCount val="2"/>
                <c:pt idx="0">
                  <c:v>93</c:v>
                </c:pt>
                <c:pt idx="1">
                  <c:v>108</c:v>
                </c:pt>
              </c:numCache>
            </c:numRef>
          </c:yVal>
          <c:smooth val="1"/>
          <c:extLst>
            <c:ext xmlns:c16="http://schemas.microsoft.com/office/drawing/2014/chart" uri="{C3380CC4-5D6E-409C-BE32-E72D297353CC}">
              <c16:uniqueId val="{0000000A-8707-4007-913E-F7FB824A5F2F}"/>
            </c:ext>
          </c:extLst>
        </c:ser>
        <c:ser>
          <c:idx val="6"/>
          <c:order val="5"/>
          <c:marker>
            <c:symbol val="none"/>
          </c:marker>
          <c:xVal>
            <c:numRef>
              <c:f>'Compare URANIUM OK'!$Y$4:$Y$140</c:f>
              <c:numCache>
                <c:formatCode>General</c:formatCode>
                <c:ptCount val="137"/>
                <c:pt idx="0">
                  <c:v>72</c:v>
                </c:pt>
                <c:pt idx="1">
                  <c:v>73</c:v>
                </c:pt>
                <c:pt idx="2">
                  <c:v>74</c:v>
                </c:pt>
                <c:pt idx="3">
                  <c:v>75</c:v>
                </c:pt>
                <c:pt idx="4">
                  <c:v>76</c:v>
                </c:pt>
                <c:pt idx="5">
                  <c:v>77</c:v>
                </c:pt>
                <c:pt idx="6">
                  <c:v>78</c:v>
                </c:pt>
                <c:pt idx="7">
                  <c:v>79</c:v>
                </c:pt>
                <c:pt idx="8">
                  <c:v>80</c:v>
                </c:pt>
                <c:pt idx="9">
                  <c:v>81</c:v>
                </c:pt>
                <c:pt idx="10">
                  <c:v>82</c:v>
                </c:pt>
                <c:pt idx="11">
                  <c:v>83</c:v>
                </c:pt>
                <c:pt idx="12">
                  <c:v>84</c:v>
                </c:pt>
                <c:pt idx="13">
                  <c:v>85</c:v>
                </c:pt>
                <c:pt idx="14">
                  <c:v>86</c:v>
                </c:pt>
                <c:pt idx="15">
                  <c:v>87</c:v>
                </c:pt>
                <c:pt idx="16">
                  <c:v>88</c:v>
                </c:pt>
                <c:pt idx="17">
                  <c:v>89</c:v>
                </c:pt>
                <c:pt idx="18">
                  <c:v>90</c:v>
                </c:pt>
                <c:pt idx="19">
                  <c:v>91</c:v>
                </c:pt>
                <c:pt idx="20">
                  <c:v>92</c:v>
                </c:pt>
                <c:pt idx="21">
                  <c:v>93</c:v>
                </c:pt>
                <c:pt idx="22">
                  <c:v>94</c:v>
                </c:pt>
                <c:pt idx="23">
                  <c:v>95</c:v>
                </c:pt>
                <c:pt idx="24">
                  <c:v>96</c:v>
                </c:pt>
                <c:pt idx="25">
                  <c:v>97</c:v>
                </c:pt>
                <c:pt idx="26">
                  <c:v>98</c:v>
                </c:pt>
                <c:pt idx="27">
                  <c:v>99</c:v>
                </c:pt>
                <c:pt idx="28">
                  <c:v>100</c:v>
                </c:pt>
                <c:pt idx="29">
                  <c:v>101</c:v>
                </c:pt>
                <c:pt idx="30">
                  <c:v>102</c:v>
                </c:pt>
                <c:pt idx="31">
                  <c:v>103</c:v>
                </c:pt>
                <c:pt idx="32">
                  <c:v>104</c:v>
                </c:pt>
                <c:pt idx="33">
                  <c:v>105</c:v>
                </c:pt>
                <c:pt idx="34">
                  <c:v>106</c:v>
                </c:pt>
                <c:pt idx="35">
                  <c:v>107</c:v>
                </c:pt>
                <c:pt idx="36">
                  <c:v>108</c:v>
                </c:pt>
                <c:pt idx="37">
                  <c:v>109</c:v>
                </c:pt>
                <c:pt idx="38">
                  <c:v>110</c:v>
                </c:pt>
                <c:pt idx="39">
                  <c:v>111</c:v>
                </c:pt>
                <c:pt idx="40">
                  <c:v>112</c:v>
                </c:pt>
                <c:pt idx="41">
                  <c:v>113</c:v>
                </c:pt>
                <c:pt idx="42">
                  <c:v>114</c:v>
                </c:pt>
                <c:pt idx="43">
                  <c:v>115</c:v>
                </c:pt>
                <c:pt idx="44">
                  <c:v>116</c:v>
                </c:pt>
                <c:pt idx="45">
                  <c:v>117</c:v>
                </c:pt>
                <c:pt idx="46">
                  <c:v>118</c:v>
                </c:pt>
                <c:pt idx="47">
                  <c:v>119</c:v>
                </c:pt>
                <c:pt idx="48">
                  <c:v>120</c:v>
                </c:pt>
                <c:pt idx="49">
                  <c:v>121</c:v>
                </c:pt>
                <c:pt idx="50">
                  <c:v>122</c:v>
                </c:pt>
                <c:pt idx="51">
                  <c:v>123</c:v>
                </c:pt>
                <c:pt idx="52">
                  <c:v>124</c:v>
                </c:pt>
                <c:pt idx="53">
                  <c:v>125</c:v>
                </c:pt>
                <c:pt idx="54">
                  <c:v>126</c:v>
                </c:pt>
                <c:pt idx="55">
                  <c:v>127</c:v>
                </c:pt>
                <c:pt idx="56">
                  <c:v>128</c:v>
                </c:pt>
                <c:pt idx="57">
                  <c:v>129</c:v>
                </c:pt>
                <c:pt idx="58">
                  <c:v>130</c:v>
                </c:pt>
                <c:pt idx="59">
                  <c:v>131</c:v>
                </c:pt>
                <c:pt idx="60">
                  <c:v>132</c:v>
                </c:pt>
                <c:pt idx="61">
                  <c:v>133</c:v>
                </c:pt>
                <c:pt idx="62">
                  <c:v>134</c:v>
                </c:pt>
                <c:pt idx="63">
                  <c:v>135</c:v>
                </c:pt>
                <c:pt idx="64">
                  <c:v>136</c:v>
                </c:pt>
                <c:pt idx="65">
                  <c:v>137</c:v>
                </c:pt>
                <c:pt idx="66">
                  <c:v>138</c:v>
                </c:pt>
                <c:pt idx="67">
                  <c:v>139</c:v>
                </c:pt>
                <c:pt idx="68">
                  <c:v>140</c:v>
                </c:pt>
                <c:pt idx="69">
                  <c:v>141</c:v>
                </c:pt>
                <c:pt idx="70">
                  <c:v>142</c:v>
                </c:pt>
                <c:pt idx="71">
                  <c:v>143</c:v>
                </c:pt>
                <c:pt idx="72">
                  <c:v>144</c:v>
                </c:pt>
                <c:pt idx="73">
                  <c:v>145</c:v>
                </c:pt>
                <c:pt idx="74">
                  <c:v>146</c:v>
                </c:pt>
                <c:pt idx="75">
                  <c:v>147</c:v>
                </c:pt>
                <c:pt idx="76">
                  <c:v>148</c:v>
                </c:pt>
                <c:pt idx="77">
                  <c:v>149</c:v>
                </c:pt>
                <c:pt idx="78">
                  <c:v>150</c:v>
                </c:pt>
                <c:pt idx="79">
                  <c:v>151</c:v>
                </c:pt>
                <c:pt idx="80">
                  <c:v>152</c:v>
                </c:pt>
                <c:pt idx="81">
                  <c:v>153</c:v>
                </c:pt>
                <c:pt idx="82">
                  <c:v>154</c:v>
                </c:pt>
                <c:pt idx="83">
                  <c:v>155</c:v>
                </c:pt>
                <c:pt idx="84">
                  <c:v>156</c:v>
                </c:pt>
                <c:pt idx="85">
                  <c:v>157</c:v>
                </c:pt>
                <c:pt idx="86">
                  <c:v>158</c:v>
                </c:pt>
                <c:pt idx="87">
                  <c:v>159</c:v>
                </c:pt>
                <c:pt idx="88">
                  <c:v>160</c:v>
                </c:pt>
                <c:pt idx="89">
                  <c:v>161</c:v>
                </c:pt>
                <c:pt idx="90">
                  <c:v>162</c:v>
                </c:pt>
                <c:pt idx="91">
                  <c:v>163</c:v>
                </c:pt>
                <c:pt idx="92">
                  <c:v>164</c:v>
                </c:pt>
                <c:pt idx="93">
                  <c:v>165</c:v>
                </c:pt>
                <c:pt idx="94">
                  <c:v>166</c:v>
                </c:pt>
                <c:pt idx="95">
                  <c:v>167</c:v>
                </c:pt>
                <c:pt idx="96">
                  <c:v>168</c:v>
                </c:pt>
                <c:pt idx="97">
                  <c:v>169</c:v>
                </c:pt>
                <c:pt idx="98">
                  <c:v>170</c:v>
                </c:pt>
                <c:pt idx="99">
                  <c:v>171</c:v>
                </c:pt>
                <c:pt idx="100">
                  <c:v>172</c:v>
                </c:pt>
                <c:pt idx="101">
                  <c:v>173</c:v>
                </c:pt>
                <c:pt idx="102">
                  <c:v>174</c:v>
                </c:pt>
                <c:pt idx="103">
                  <c:v>175</c:v>
                </c:pt>
                <c:pt idx="104">
                  <c:v>176</c:v>
                </c:pt>
                <c:pt idx="105">
                  <c:v>177</c:v>
                </c:pt>
                <c:pt idx="106">
                  <c:v>178</c:v>
                </c:pt>
                <c:pt idx="107">
                  <c:v>179</c:v>
                </c:pt>
                <c:pt idx="108">
                  <c:v>180</c:v>
                </c:pt>
                <c:pt idx="109">
                  <c:v>181</c:v>
                </c:pt>
                <c:pt idx="110">
                  <c:v>182</c:v>
                </c:pt>
                <c:pt idx="111">
                  <c:v>183</c:v>
                </c:pt>
                <c:pt idx="112">
                  <c:v>184</c:v>
                </c:pt>
                <c:pt idx="113">
                  <c:v>185</c:v>
                </c:pt>
                <c:pt idx="114">
                  <c:v>186</c:v>
                </c:pt>
                <c:pt idx="115">
                  <c:v>187</c:v>
                </c:pt>
                <c:pt idx="116">
                  <c:v>188</c:v>
                </c:pt>
                <c:pt idx="117">
                  <c:v>189</c:v>
                </c:pt>
                <c:pt idx="118">
                  <c:v>190</c:v>
                </c:pt>
                <c:pt idx="119">
                  <c:v>191</c:v>
                </c:pt>
                <c:pt idx="120">
                  <c:v>192</c:v>
                </c:pt>
                <c:pt idx="121">
                  <c:v>193</c:v>
                </c:pt>
                <c:pt idx="122">
                  <c:v>194</c:v>
                </c:pt>
                <c:pt idx="123">
                  <c:v>195</c:v>
                </c:pt>
                <c:pt idx="124">
                  <c:v>196</c:v>
                </c:pt>
                <c:pt idx="125">
                  <c:v>197</c:v>
                </c:pt>
                <c:pt idx="126">
                  <c:v>198</c:v>
                </c:pt>
                <c:pt idx="127">
                  <c:v>199</c:v>
                </c:pt>
                <c:pt idx="128">
                  <c:v>200</c:v>
                </c:pt>
                <c:pt idx="129">
                  <c:v>201</c:v>
                </c:pt>
                <c:pt idx="130">
                  <c:v>202</c:v>
                </c:pt>
                <c:pt idx="131">
                  <c:v>203</c:v>
                </c:pt>
                <c:pt idx="132">
                  <c:v>204</c:v>
                </c:pt>
                <c:pt idx="133">
                  <c:v>205</c:v>
                </c:pt>
                <c:pt idx="134">
                  <c:v>206</c:v>
                </c:pt>
                <c:pt idx="135">
                  <c:v>207</c:v>
                </c:pt>
                <c:pt idx="136">
                  <c:v>208</c:v>
                </c:pt>
              </c:numCache>
            </c:numRef>
          </c:xVal>
          <c:yVal>
            <c:numRef>
              <c:f>'Compare URANIUM OK'!$R$50:$R$51</c:f>
              <c:numCache>
                <c:formatCode>0</c:formatCode>
                <c:ptCount val="2"/>
                <c:pt idx="0">
                  <c:v>93</c:v>
                </c:pt>
                <c:pt idx="1">
                  <c:v>108</c:v>
                </c:pt>
              </c:numCache>
            </c:numRef>
          </c:yVal>
          <c:smooth val="1"/>
          <c:extLst>
            <c:ext xmlns:c16="http://schemas.microsoft.com/office/drawing/2014/chart" uri="{C3380CC4-5D6E-409C-BE32-E72D297353CC}">
              <c16:uniqueId val="{0000000B-8707-4007-913E-F7FB824A5F2F}"/>
            </c:ext>
          </c:extLst>
        </c:ser>
        <c:dLbls>
          <c:showLegendKey val="0"/>
          <c:showVal val="0"/>
          <c:showCatName val="0"/>
          <c:showSerName val="0"/>
          <c:showPercent val="0"/>
          <c:showBubbleSize val="0"/>
        </c:dLbls>
        <c:axId val="619269152"/>
        <c:axId val="619269544"/>
      </c:scatterChart>
      <c:valAx>
        <c:axId val="619269152"/>
        <c:scaling>
          <c:orientation val="minMax"/>
          <c:max val="150"/>
          <c:min val="7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en-US"/>
          </a:p>
        </c:txPr>
        <c:crossAx val="619269544"/>
        <c:crosses val="autoZero"/>
        <c:crossBetween val="midCat"/>
        <c:majorUnit val="10"/>
      </c:valAx>
      <c:valAx>
        <c:axId val="619269544"/>
        <c:scaling>
          <c:orientation val="minMax"/>
          <c:max val="0.14000000000000001"/>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en-US"/>
          </a:p>
        </c:txPr>
        <c:crossAx val="619269152"/>
        <c:crossesAt val="-6"/>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printSettings>
    <c:headerFooter alignWithMargins="0"/>
    <c:pageMargins b="1" l="0.75000000000000966" r="0.75000000000000966"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99759405074366E-2"/>
          <c:y val="7.407407407407407E-2"/>
          <c:w val="0.89655796150481193"/>
          <c:h val="0.8416746864975212"/>
        </c:manualLayout>
      </c:layout>
      <c:barChart>
        <c:barDir val="col"/>
        <c:grouping val="clustered"/>
        <c:varyColors val="0"/>
        <c:ser>
          <c:idx val="0"/>
          <c:order val="0"/>
          <c:tx>
            <c:strRef>
              <c:f>'Compare URANIUM OK'!$J$5</c:f>
              <c:strCache>
                <c:ptCount val="1"/>
                <c:pt idx="0">
                  <c:v>U_Δ =</c:v>
                </c:pt>
              </c:strCache>
            </c:strRef>
          </c:tx>
          <c:spPr>
            <a:solidFill>
              <a:srgbClr val="00B050"/>
            </a:solidFill>
            <a:ln>
              <a:noFill/>
            </a:ln>
            <a:effectLst>
              <a:innerShdw blurRad="114300">
                <a:schemeClr val="accent1"/>
              </a:innerShdw>
            </a:effectLst>
          </c:spPr>
          <c:invertIfNegative val="0"/>
          <c:val>
            <c:numRef>
              <c:f>'Compare URANIUM OK'!$K$5</c:f>
              <c:numCache>
                <c:formatCode>0.00</c:formatCode>
                <c:ptCount val="1"/>
                <c:pt idx="0">
                  <c:v>17.088007490635061</c:v>
                </c:pt>
              </c:numCache>
            </c:numRef>
          </c:val>
          <c:extLst>
            <c:ext xmlns:c16="http://schemas.microsoft.com/office/drawing/2014/chart" uri="{C3380CC4-5D6E-409C-BE32-E72D297353CC}">
              <c16:uniqueId val="{00000000-B599-4C54-8530-57B2573A25F7}"/>
            </c:ext>
          </c:extLst>
        </c:ser>
        <c:ser>
          <c:idx val="1"/>
          <c:order val="1"/>
          <c:tx>
            <c:strRef>
              <c:f>'Compare URANIUM OK'!$C$20:$D$20</c:f>
              <c:strCache>
                <c:ptCount val="2"/>
                <c:pt idx="0">
                  <c:v>Δ =</c:v>
                </c:pt>
                <c:pt idx="1">
                  <c:v>15</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Pt>
            <c:idx val="0"/>
            <c:invertIfNegative val="0"/>
            <c:bubble3D val="0"/>
            <c:spPr>
              <a:solidFill>
                <a:srgbClr val="FF0000"/>
              </a:solidFill>
              <a:ln>
                <a:noFill/>
              </a:ln>
              <a:effectLst>
                <a:innerShdw blurRad="114300">
                  <a:schemeClr val="accent2"/>
                </a:innerShdw>
              </a:effectLst>
            </c:spPr>
            <c:extLst>
              <c:ext xmlns:c16="http://schemas.microsoft.com/office/drawing/2014/chart" uri="{C3380CC4-5D6E-409C-BE32-E72D297353CC}">
                <c16:uniqueId val="{00000002-B599-4C54-8530-57B2573A25F7}"/>
              </c:ext>
            </c:extLst>
          </c:dPt>
          <c:val>
            <c:numRef>
              <c:f>'Compare URANIUM OK'!$D$20</c:f>
              <c:numCache>
                <c:formatCode>General</c:formatCode>
                <c:ptCount val="1"/>
                <c:pt idx="0">
                  <c:v>15</c:v>
                </c:pt>
              </c:numCache>
            </c:numRef>
          </c:val>
          <c:extLst>
            <c:ext xmlns:c16="http://schemas.microsoft.com/office/drawing/2014/chart" uri="{C3380CC4-5D6E-409C-BE32-E72D297353CC}">
              <c16:uniqueId val="{00000003-B599-4C54-8530-57B2573A25F7}"/>
            </c:ext>
          </c:extLst>
        </c:ser>
        <c:dLbls>
          <c:showLegendKey val="0"/>
          <c:showVal val="0"/>
          <c:showCatName val="0"/>
          <c:showSerName val="0"/>
          <c:showPercent val="0"/>
          <c:showBubbleSize val="0"/>
        </c:dLbls>
        <c:gapWidth val="164"/>
        <c:overlap val="-22"/>
        <c:axId val="619270328"/>
        <c:axId val="619270720"/>
      </c:barChart>
      <c:catAx>
        <c:axId val="61927032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0" vert="horz"/>
          <a:lstStyle/>
          <a:p>
            <a:pPr>
              <a:defRPr sz="1100" b="1" i="0" u="none" strike="noStrike" baseline="0">
                <a:solidFill>
                  <a:srgbClr val="333333"/>
                </a:solidFill>
                <a:latin typeface="Calibri"/>
                <a:ea typeface="Calibri"/>
                <a:cs typeface="Calibri"/>
              </a:defRPr>
            </a:pPr>
            <a:endParaRPr lang="en-US"/>
          </a:p>
        </c:txPr>
        <c:crossAx val="619270720"/>
        <c:crosses val="autoZero"/>
        <c:auto val="1"/>
        <c:lblAlgn val="ctr"/>
        <c:lblOffset val="100"/>
        <c:noMultiLvlLbl val="0"/>
      </c:catAx>
      <c:valAx>
        <c:axId val="619270720"/>
        <c:scaling>
          <c:orientation val="minMax"/>
          <c:max val="20"/>
          <c:min val="1"/>
        </c:scaling>
        <c:delete val="0"/>
        <c:axPos val="l"/>
        <c:majorGridlines/>
        <c:numFmt formatCode="0.00" sourceLinked="1"/>
        <c:majorTickMark val="none"/>
        <c:minorTickMark val="none"/>
        <c:tickLblPos val="nextTo"/>
        <c:spPr>
          <a:ln w="9525">
            <a:noFill/>
          </a:ln>
        </c:spPr>
        <c:txPr>
          <a:bodyPr rot="0" vert="horz"/>
          <a:lstStyle/>
          <a:p>
            <a:pPr>
              <a:defRPr sz="1100" b="1" i="0" u="none" strike="noStrike" baseline="0">
                <a:solidFill>
                  <a:srgbClr val="333333"/>
                </a:solidFill>
                <a:latin typeface="Calibri"/>
                <a:ea typeface="Calibri"/>
                <a:cs typeface="Calibri"/>
              </a:defRPr>
            </a:pPr>
            <a:endParaRPr lang="en-US"/>
          </a:p>
        </c:txPr>
        <c:crossAx val="619270328"/>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a:lstStyle/>
          <a:p>
            <a:pPr rtl="0">
              <a:defRPr sz="1100" b="1" i="0" u="none" strike="noStrike" baseline="0">
                <a:solidFill>
                  <a:srgbClr val="333333"/>
                </a:solidFill>
                <a:latin typeface="Calibri"/>
                <a:ea typeface="Calibri"/>
                <a:cs typeface="Calibri"/>
              </a:defRPr>
            </a:pPr>
            <a:endParaRPr lang="en-US"/>
          </a:p>
        </c:txPr>
      </c:dTable>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UNCERTANTY</a:t>
            </a:r>
            <a:r>
              <a:rPr lang="en-US" baseline="0"/>
              <a:t> CONTRUBUTION</a:t>
            </a:r>
            <a:endParaRPr lang="bg-BG"/>
          </a:p>
        </c:rich>
      </c:tx>
      <c:layout>
        <c:manualLayout>
          <c:xMode val="edge"/>
          <c:yMode val="edge"/>
          <c:x val="4.9910053378159187E-2"/>
          <c:y val="0"/>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333333333333332E-3"/>
          <c:y val="0.14718133167511649"/>
          <c:w val="0.93873990869624713"/>
          <c:h val="0.85281866832488351"/>
        </c:manualLayout>
      </c:layout>
      <c:pie3DChart>
        <c:varyColors val="1"/>
        <c:ser>
          <c:idx val="0"/>
          <c:order val="0"/>
          <c:dPt>
            <c:idx val="0"/>
            <c:bubble3D val="0"/>
            <c:spPr>
              <a:solidFill>
                <a:schemeClr val="accent2">
                  <a:lumMod val="60000"/>
                  <a:lumOff val="40000"/>
                </a:schemeClr>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1-0DCE-4665-B6D7-7BEE5136AAB2}"/>
              </c:ext>
            </c:extLst>
          </c:dPt>
          <c:dPt>
            <c:idx val="1"/>
            <c:bubble3D val="0"/>
            <c:spPr>
              <a:solidFill>
                <a:srgbClr val="FFFF00"/>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3-0DCE-4665-B6D7-7BEE5136AAB2}"/>
              </c:ext>
            </c:extLst>
          </c:dPt>
          <c:dPt>
            <c:idx val="2"/>
            <c:bubble3D val="0"/>
            <c:spPr>
              <a:solidFill>
                <a:srgbClr val="FF0000"/>
              </a:solidFill>
              <a:ln>
                <a:noFill/>
              </a:ln>
              <a:effectLst>
                <a:outerShdw blurRad="254000" sx="102000" sy="102000" algn="ctr" rotWithShape="0">
                  <a:prstClr val="black">
                    <a:alpha val="20000"/>
                  </a:prstClr>
                </a:outerShdw>
              </a:effectLst>
              <a:sp3d/>
            </c:spPr>
            <c:extLst>
              <c:ext xmlns:c16="http://schemas.microsoft.com/office/drawing/2014/chart" uri="{C3380CC4-5D6E-409C-BE32-E72D297353CC}">
                <c16:uniqueId val="{00000005-0DCE-4665-B6D7-7BEE5136AAB2}"/>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'(1) u_modeling Y=f(X)'!$E$17:$G$17</c:f>
              <c:strCache>
                <c:ptCount val="3"/>
                <c:pt idx="0">
                  <c:v>X_1</c:v>
                </c:pt>
                <c:pt idx="1">
                  <c:v>X_2</c:v>
                </c:pt>
                <c:pt idx="2">
                  <c:v>X_3</c:v>
                </c:pt>
              </c:strCache>
            </c:strRef>
          </c:cat>
          <c:val>
            <c:numRef>
              <c:f>'(1) u_modeling Y=f(X)'!$E$18:$G$18</c:f>
              <c:numCache>
                <c:formatCode>0%</c:formatCode>
                <c:ptCount val="3"/>
                <c:pt idx="0">
                  <c:v>0.92592592592592393</c:v>
                </c:pt>
                <c:pt idx="1">
                  <c:v>3.7037037037038013E-2</c:v>
                </c:pt>
                <c:pt idx="2">
                  <c:v>3.7037037037038013E-2</c:v>
                </c:pt>
              </c:numCache>
            </c:numRef>
          </c:val>
          <c:extLst>
            <c:ext xmlns:c16="http://schemas.microsoft.com/office/drawing/2014/chart" uri="{C3380CC4-5D6E-409C-BE32-E72D297353CC}">
              <c16:uniqueId val="{00000006-0DCE-4665-B6D7-7BEE5136AAB2}"/>
            </c:ext>
          </c:extLst>
        </c:ser>
        <c:dLbls>
          <c:dLblPos val="ctr"/>
          <c:showLegendKey val="0"/>
          <c:showVal val="0"/>
          <c:showCatName val="0"/>
          <c:showSerName val="0"/>
          <c:showPercent val="1"/>
          <c:showBubbleSize val="0"/>
          <c:showLeaderLines val="1"/>
        </c:dLbls>
      </c:pie3DChart>
      <c:spPr>
        <a:noFill/>
        <a:ln>
          <a:noFill/>
        </a:ln>
        <a:effectLst/>
      </c:spPr>
    </c:plotArea>
    <c:legend>
      <c:legendPos val="r"/>
      <c:layout/>
      <c:overlay val="0"/>
      <c:spPr>
        <a:solidFill>
          <a:schemeClr val="lt1">
            <a:lumMod val="95000"/>
            <a:alpha val="39000"/>
          </a:schemeClr>
        </a:solid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41188009393563"/>
          <c:y val="7.2810011376564274E-2"/>
          <c:w val="0.80348291200442035"/>
          <c:h val="0.82747037166429283"/>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1-F6E8-4BA4-B949-C82A99457F42}"/>
              </c:ext>
            </c:extLst>
          </c:dPt>
          <c:dPt>
            <c:idx val="1"/>
            <c:invertIfNegative val="0"/>
            <c:bubble3D val="0"/>
            <c:spPr>
              <a:solidFill>
                <a:schemeClr val="accent2">
                  <a:lumMod val="60000"/>
                  <a:lumOff val="40000"/>
                </a:schemeClr>
              </a:solidFill>
              <a:ln>
                <a:noFill/>
              </a:ln>
              <a:effectLst/>
            </c:spPr>
            <c:extLst>
              <c:ext xmlns:c16="http://schemas.microsoft.com/office/drawing/2014/chart" uri="{C3380CC4-5D6E-409C-BE32-E72D297353CC}">
                <c16:uniqueId val="{00000003-F6E8-4BA4-B949-C82A99457F42}"/>
              </c:ext>
            </c:extLst>
          </c:dPt>
          <c:dPt>
            <c:idx val="2"/>
            <c:invertIfNegative val="0"/>
            <c:bubble3D val="0"/>
            <c:spPr>
              <a:solidFill>
                <a:srgbClr val="FFFF00"/>
              </a:solidFill>
              <a:ln>
                <a:noFill/>
              </a:ln>
              <a:effectLst/>
            </c:spPr>
            <c:extLst>
              <c:ext xmlns:c16="http://schemas.microsoft.com/office/drawing/2014/chart" uri="{C3380CC4-5D6E-409C-BE32-E72D297353CC}">
                <c16:uniqueId val="{00000005-F6E8-4BA4-B949-C82A99457F42}"/>
              </c:ext>
            </c:extLst>
          </c:dPt>
          <c:dPt>
            <c:idx val="3"/>
            <c:invertIfNegative val="0"/>
            <c:bubble3D val="0"/>
            <c:spPr>
              <a:solidFill>
                <a:srgbClr val="FF0000"/>
              </a:solidFill>
              <a:ln>
                <a:noFill/>
              </a:ln>
              <a:effectLst/>
            </c:spPr>
            <c:extLst>
              <c:ext xmlns:c16="http://schemas.microsoft.com/office/drawing/2014/chart" uri="{C3380CC4-5D6E-409C-BE32-E72D297353CC}">
                <c16:uniqueId val="{00000007-F6E8-4BA4-B949-C82A99457F42}"/>
              </c:ext>
            </c:extLst>
          </c:dPt>
          <c:cat>
            <c:strRef>
              <c:f>'(1) u_modeling Y=f(X)'!$D$19:$G$19</c:f>
              <c:strCache>
                <c:ptCount val="4"/>
                <c:pt idx="0">
                  <c:v>u_c(Y)</c:v>
                </c:pt>
                <c:pt idx="1">
                  <c:v>X_1</c:v>
                </c:pt>
                <c:pt idx="2">
                  <c:v>X_2</c:v>
                </c:pt>
                <c:pt idx="3">
                  <c:v>X_3</c:v>
                </c:pt>
              </c:strCache>
            </c:strRef>
          </c:cat>
          <c:val>
            <c:numRef>
              <c:f>'(1) u_modeling Y=f(X)'!$F$20:$I$20</c:f>
              <c:numCache>
                <c:formatCode>General</c:formatCode>
                <c:ptCount val="4"/>
                <c:pt idx="0" formatCode="0.000">
                  <c:v>0.51961524227066369</c:v>
                </c:pt>
                <c:pt idx="1">
                  <c:v>0.5</c:v>
                </c:pt>
                <c:pt idx="2">
                  <c:v>0.10000000000000142</c:v>
                </c:pt>
                <c:pt idx="3">
                  <c:v>0.10000000000000142</c:v>
                </c:pt>
              </c:numCache>
            </c:numRef>
          </c:val>
          <c:extLst>
            <c:ext xmlns:c16="http://schemas.microsoft.com/office/drawing/2014/chart" uri="{C3380CC4-5D6E-409C-BE32-E72D297353CC}">
              <c16:uniqueId val="{00000008-F6E8-4BA4-B949-C82A99457F42}"/>
            </c:ext>
          </c:extLst>
        </c:ser>
        <c:dLbls>
          <c:showLegendKey val="0"/>
          <c:showVal val="0"/>
          <c:showCatName val="0"/>
          <c:showSerName val="0"/>
          <c:showPercent val="0"/>
          <c:showBubbleSize val="0"/>
        </c:dLbls>
        <c:gapWidth val="150"/>
        <c:overlap val="100"/>
        <c:axId val="252242320"/>
        <c:axId val="252242712"/>
      </c:barChart>
      <c:catAx>
        <c:axId val="252242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252242712"/>
        <c:crosses val="autoZero"/>
        <c:auto val="1"/>
        <c:lblAlgn val="ctr"/>
        <c:lblOffset val="100"/>
        <c:noMultiLvlLbl val="0"/>
      </c:catAx>
      <c:valAx>
        <c:axId val="252242712"/>
        <c:scaling>
          <c:orientation val="minMax"/>
          <c:max val="0.60000000000000009"/>
        </c:scaling>
        <c:delete val="0"/>
        <c:axPos val="b"/>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2522423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100" b="1">
          <a:solidFill>
            <a:sysClr val="windowText" lastClr="000000"/>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46377849297964"/>
          <c:y val="7.1839282056174958E-2"/>
          <c:w val="0.82027294972699205"/>
          <c:h val="0.79023210261791366"/>
        </c:manualLayout>
      </c:layout>
      <c:scatterChart>
        <c:scatterStyle val="lineMarker"/>
        <c:varyColors val="0"/>
        <c:ser>
          <c:idx val="0"/>
          <c:order val="0"/>
          <c:tx>
            <c:strRef>
              <c:f>'(2) Пречене '!$AF$1</c:f>
              <c:strCache>
                <c:ptCount val="1"/>
                <c:pt idx="0">
                  <c:v>Y matrix</c:v>
                </c:pt>
              </c:strCache>
            </c:strRef>
          </c:tx>
          <c:spPr>
            <a:ln w="25400" cap="rnd">
              <a:noFill/>
              <a:round/>
            </a:ln>
            <a:effectLst/>
          </c:spPr>
          <c:marker>
            <c:symbol val="plus"/>
            <c:size val="7"/>
            <c:spPr>
              <a:noFill/>
              <a:ln w="9525">
                <a:solidFill>
                  <a:srgbClr val="FF0000"/>
                </a:solidFill>
                <a:round/>
              </a:ln>
              <a:effectLst/>
            </c:spPr>
          </c:marker>
          <c:trendline>
            <c:spPr>
              <a:ln w="15875" cap="rnd">
                <a:solidFill>
                  <a:srgbClr val="FF0000"/>
                </a:solidFill>
              </a:ln>
              <a:effectLst/>
            </c:spPr>
            <c:trendlineType val="linear"/>
            <c:dispRSqr val="0"/>
            <c:dispEq val="1"/>
            <c:trendlineLbl>
              <c:layout>
                <c:manualLayout>
                  <c:x val="-0.52120696230806018"/>
                  <c:y val="0.44942175993227346"/>
                </c:manualLayout>
              </c:layout>
              <c:numFmt formatCode="General" sourceLinked="0"/>
              <c:spPr>
                <a:solidFill>
                  <a:srgbClr val="CC0066">
                    <a:alpha val="38000"/>
                  </a:srgbClr>
                </a:solidFill>
                <a:ln w="25400">
                  <a:solidFill>
                    <a:srgbClr val="FF0000"/>
                  </a:solidFill>
                </a:ln>
                <a:effectLst/>
              </c:spPr>
              <c:txPr>
                <a:bodyPr rot="0" spcFirstLastPara="1" vertOverflow="ellipsis" vert="horz" wrap="square" anchor="ctr" anchorCtr="1"/>
                <a:lstStyle/>
                <a:p>
                  <a:pPr algn="ctr" rtl="0">
                    <a:defRPr lang="en-US" sz="1600" b="1" i="0" u="none" strike="noStrike" kern="1200" baseline="0">
                      <a:solidFill>
                        <a:schemeClr val="bg1"/>
                      </a:solidFill>
                      <a:latin typeface="+mn-lt"/>
                      <a:ea typeface="+mn-ea"/>
                      <a:cs typeface="+mn-cs"/>
                    </a:defRPr>
                  </a:pPr>
                  <a:endParaRPr lang="en-US"/>
                </a:p>
              </c:txPr>
            </c:trendlineLbl>
          </c:trendline>
          <c:xVal>
            <c:numRef>
              <c:f>('(2) Пречене '!$AE$2:$AE$7,'(2) Пречене '!$AC$17:$AC$18)</c:f>
              <c:numCache>
                <c:formatCode>General</c:formatCode>
                <c:ptCount val="8"/>
                <c:pt idx="0">
                  <c:v>0</c:v>
                </c:pt>
                <c:pt idx="1">
                  <c:v>20</c:v>
                </c:pt>
                <c:pt idx="2">
                  <c:v>50</c:v>
                </c:pt>
                <c:pt idx="3">
                  <c:v>100</c:v>
                </c:pt>
                <c:pt idx="4">
                  <c:v>150</c:v>
                </c:pt>
                <c:pt idx="5">
                  <c:v>200</c:v>
                </c:pt>
                <c:pt idx="6">
                  <c:v>0.01</c:v>
                </c:pt>
                <c:pt idx="7">
                  <c:v>117.75347825131328</c:v>
                </c:pt>
              </c:numCache>
            </c:numRef>
          </c:xVal>
          <c:yVal>
            <c:numRef>
              <c:f>'(2) Пречене '!$AF$2:$AF$7</c:f>
              <c:numCache>
                <c:formatCode>General</c:formatCode>
                <c:ptCount val="6"/>
                <c:pt idx="0">
                  <c:v>0</c:v>
                </c:pt>
                <c:pt idx="1">
                  <c:v>8.1000000000000016E-2</c:v>
                </c:pt>
                <c:pt idx="2">
                  <c:v>0.23000000000000004</c:v>
                </c:pt>
                <c:pt idx="3">
                  <c:v>0.40550000000000003</c:v>
                </c:pt>
                <c:pt idx="4">
                  <c:v>0.72</c:v>
                </c:pt>
                <c:pt idx="5">
                  <c:v>0.82000000000000006</c:v>
                </c:pt>
              </c:numCache>
            </c:numRef>
          </c:yVal>
          <c:smooth val="0"/>
          <c:extLst>
            <c:ext xmlns:c16="http://schemas.microsoft.com/office/drawing/2014/chart" uri="{C3380CC4-5D6E-409C-BE32-E72D297353CC}">
              <c16:uniqueId val="{00000000-B64B-48A6-BAE3-80ED66CC9E1F}"/>
            </c:ext>
          </c:extLst>
        </c:ser>
        <c:ser>
          <c:idx val="1"/>
          <c:order val="1"/>
          <c:spPr>
            <a:ln w="25400" cap="rnd">
              <a:noFill/>
              <a:round/>
            </a:ln>
            <a:effectLst/>
          </c:spPr>
          <c:marker>
            <c:symbol val="plus"/>
            <c:size val="9"/>
            <c:spPr>
              <a:noFill/>
              <a:ln w="22225">
                <a:solidFill>
                  <a:srgbClr val="00B0F0"/>
                </a:solidFill>
                <a:round/>
              </a:ln>
              <a:effectLst/>
            </c:spPr>
          </c:marker>
          <c:trendline>
            <c:spPr>
              <a:ln w="9525" cap="rnd">
                <a:solidFill>
                  <a:schemeClr val="accent2"/>
                </a:solidFill>
              </a:ln>
              <a:effectLst/>
            </c:spPr>
            <c:trendlineType val="linear"/>
            <c:dispRSqr val="0"/>
            <c:dispEq val="0"/>
          </c:trendline>
          <c:trendline>
            <c:spPr>
              <a:ln w="34925" cap="rnd">
                <a:solidFill>
                  <a:schemeClr val="accent1">
                    <a:lumMod val="75000"/>
                  </a:schemeClr>
                </a:solidFill>
              </a:ln>
              <a:effectLst/>
            </c:spPr>
            <c:trendlineType val="linear"/>
            <c:dispRSqr val="1"/>
            <c:dispEq val="1"/>
            <c:trendlineLbl>
              <c:layout>
                <c:manualLayout>
                  <c:x val="-0.31845394587416687"/>
                  <c:y val="-4.3760279784340696E-2"/>
                </c:manualLayout>
              </c:layout>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600" b="1"/>
                      <a:t>y = 0,004x + 0,0002</a:t>
                    </a:r>
                  </a:p>
                  <a:p>
                    <a:pPr>
                      <a:defRPr sz="1600" b="1"/>
                    </a:pPr>
                    <a:r>
                      <a:rPr lang="en-US" sz="1600" b="1"/>
                      <a:t>R2 = 0,9997</a:t>
                    </a:r>
                  </a:p>
                </c:rich>
              </c:tx>
              <c:numFmt formatCode="0.000" sourceLinked="0"/>
              <c:spPr>
                <a:solidFill>
                  <a:schemeClr val="accent1">
                    <a:lumMod val="40000"/>
                    <a:lumOff val="60000"/>
                  </a:schemeClr>
                </a:solidFill>
                <a:ln w="31750">
                  <a:solidFill>
                    <a:schemeClr val="accent1">
                      <a:lumMod val="50000"/>
                    </a:schemeClr>
                  </a:solid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rendlineLbl>
          </c:trendline>
          <c:xVal>
            <c:numRef>
              <c:f>'(2) Пречене '!$AE$2:$AE$7</c:f>
              <c:numCache>
                <c:formatCode>General</c:formatCode>
                <c:ptCount val="6"/>
                <c:pt idx="0">
                  <c:v>0</c:v>
                </c:pt>
                <c:pt idx="1">
                  <c:v>20</c:v>
                </c:pt>
                <c:pt idx="2">
                  <c:v>50</c:v>
                </c:pt>
                <c:pt idx="3">
                  <c:v>100</c:v>
                </c:pt>
                <c:pt idx="4">
                  <c:v>150</c:v>
                </c:pt>
                <c:pt idx="5">
                  <c:v>200</c:v>
                </c:pt>
              </c:numCache>
            </c:numRef>
          </c:xVal>
          <c:yVal>
            <c:numRef>
              <c:f>'(2) Пречене '!$AD$2:$AD$7</c:f>
              <c:numCache>
                <c:formatCode>General</c:formatCode>
                <c:ptCount val="6"/>
                <c:pt idx="0">
                  <c:v>0</c:v>
                </c:pt>
                <c:pt idx="1">
                  <c:v>8.1000000000000003E-2</c:v>
                </c:pt>
                <c:pt idx="2">
                  <c:v>0.23</c:v>
                </c:pt>
                <c:pt idx="3">
                  <c:v>0.40550000000000003</c:v>
                </c:pt>
                <c:pt idx="4">
                  <c:v>0.72</c:v>
                </c:pt>
                <c:pt idx="5">
                  <c:v>0.82</c:v>
                </c:pt>
              </c:numCache>
            </c:numRef>
          </c:yVal>
          <c:smooth val="0"/>
          <c:extLst>
            <c:ext xmlns:c16="http://schemas.microsoft.com/office/drawing/2014/chart" uri="{C3380CC4-5D6E-409C-BE32-E72D297353CC}">
              <c16:uniqueId val="{00000001-B64B-48A6-BAE3-80ED66CC9E1F}"/>
            </c:ext>
          </c:extLst>
        </c:ser>
        <c:ser>
          <c:idx val="2"/>
          <c:order val="2"/>
          <c:spPr>
            <a:ln w="22225" cap="rnd">
              <a:solidFill>
                <a:schemeClr val="accent3"/>
              </a:solidFill>
              <a:round/>
            </a:ln>
            <a:effectLst/>
          </c:spPr>
          <c:marker>
            <c:symbol val="none"/>
          </c:marker>
          <c:dPt>
            <c:idx val="0"/>
            <c:marker>
              <c:symbol val="none"/>
            </c:marker>
            <c:bubble3D val="0"/>
            <c:extLst>
              <c:ext xmlns:c16="http://schemas.microsoft.com/office/drawing/2014/chart" uri="{C3380CC4-5D6E-409C-BE32-E72D297353CC}">
                <c16:uniqueId val="{00000002-B64B-48A6-BAE3-80ED66CC9E1F}"/>
              </c:ext>
            </c:extLst>
          </c:dPt>
          <c:xVal>
            <c:numRef>
              <c:f>('(2) Пречене '!$AC$14:$AC$15,'(2) Пречене '!$AC$17:$AC$18)</c:f>
              <c:numCache>
                <c:formatCode>General</c:formatCode>
                <c:ptCount val="4"/>
                <c:pt idx="0">
                  <c:v>0.01</c:v>
                </c:pt>
                <c:pt idx="1">
                  <c:v>117.75347825131328</c:v>
                </c:pt>
                <c:pt idx="2">
                  <c:v>0.01</c:v>
                </c:pt>
                <c:pt idx="3">
                  <c:v>117.75347825131328</c:v>
                </c:pt>
              </c:numCache>
            </c:numRef>
          </c:xVal>
          <c:yVal>
            <c:numRef>
              <c:f>('(2) Пречене '!$AD$14:$AD$15,'(2) Пречене '!$AD$17:$AD$18)</c:f>
              <c:numCache>
                <c:formatCode>General</c:formatCode>
                <c:ptCount val="4"/>
                <c:pt idx="0">
                  <c:v>0.51</c:v>
                </c:pt>
                <c:pt idx="1">
                  <c:v>0.51</c:v>
                </c:pt>
                <c:pt idx="2">
                  <c:v>0.51</c:v>
                </c:pt>
                <c:pt idx="3">
                  <c:v>0.51</c:v>
                </c:pt>
              </c:numCache>
            </c:numRef>
          </c:yVal>
          <c:smooth val="0"/>
          <c:extLst>
            <c:ext xmlns:c16="http://schemas.microsoft.com/office/drawing/2014/chart" uri="{C3380CC4-5D6E-409C-BE32-E72D297353CC}">
              <c16:uniqueId val="{00000003-B64B-48A6-BAE3-80ED66CC9E1F}"/>
            </c:ext>
          </c:extLst>
        </c:ser>
        <c:ser>
          <c:idx val="3"/>
          <c:order val="3"/>
          <c:spPr>
            <a:ln w="22225" cap="rnd">
              <a:solidFill>
                <a:schemeClr val="accent4"/>
              </a:solidFill>
              <a:round/>
            </a:ln>
            <a:effectLst/>
          </c:spPr>
          <c:marker>
            <c:symbol val="none"/>
          </c:marker>
          <c:dPt>
            <c:idx val="1"/>
            <c:marker>
              <c:symbol val="none"/>
            </c:marker>
            <c:bubble3D val="0"/>
            <c:spPr>
              <a:ln w="22225" cap="rnd">
                <a:solidFill>
                  <a:srgbClr val="FF0000"/>
                </a:solidFill>
                <a:round/>
              </a:ln>
              <a:effectLst/>
            </c:spPr>
            <c:extLst>
              <c:ext xmlns:c16="http://schemas.microsoft.com/office/drawing/2014/chart" uri="{C3380CC4-5D6E-409C-BE32-E72D297353CC}">
                <c16:uniqueId val="{00000005-B64B-48A6-BAE3-80ED66CC9E1F}"/>
              </c:ext>
            </c:extLst>
          </c:dPt>
          <c:dLbls>
            <c:dLbl>
              <c:idx val="0"/>
              <c:layout>
                <c:manualLayout>
                  <c:x val="-1.821904414988906E-2"/>
                  <c:y val="-4.9617094487792834E-2"/>
                </c:manualLayout>
              </c:layout>
              <c:numFmt formatCode="0.0" sourceLinked="0"/>
              <c:spPr>
                <a:solidFill>
                  <a:srgbClr val="FF0000"/>
                </a:solidFill>
                <a:ln>
                  <a:noFill/>
                </a:ln>
                <a:effectLst/>
              </c:spPr>
              <c:txPr>
                <a:bodyPr rot="0" spcFirstLastPara="1" vertOverflow="ellipsis" vert="horz" wrap="square" lIns="38100" tIns="19050" rIns="38100" bIns="19050" anchor="ctr" anchorCtr="1">
                  <a:spAutoFit/>
                </a:bodyPr>
                <a:lstStyle/>
                <a:p>
                  <a:pPr>
                    <a:defRPr sz="1800" b="1" i="1" u="none" strike="noStrike" kern="1200" baseline="0">
                      <a:solidFill>
                        <a:schemeClr val="bg1"/>
                      </a:solidFill>
                      <a:latin typeface="+mn-lt"/>
                      <a:ea typeface="+mn-ea"/>
                      <a:cs typeface="+mn-cs"/>
                    </a:defRPr>
                  </a:pPr>
                  <a:endParaRPr lang="en-US"/>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64B-48A6-BAE3-80ED66CC9E1F}"/>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'(2) Пречене '!$AE$14:$AE$15</c:f>
              <c:numCache>
                <c:formatCode>General</c:formatCode>
                <c:ptCount val="2"/>
                <c:pt idx="0">
                  <c:v>117.75347825131328</c:v>
                </c:pt>
                <c:pt idx="1">
                  <c:v>117.75347825131328</c:v>
                </c:pt>
              </c:numCache>
            </c:numRef>
          </c:xVal>
          <c:yVal>
            <c:numRef>
              <c:f>'(2) Пречене '!$AF$14:$AF$15</c:f>
              <c:numCache>
                <c:formatCode>General</c:formatCode>
                <c:ptCount val="2"/>
                <c:pt idx="0">
                  <c:v>0</c:v>
                </c:pt>
                <c:pt idx="1">
                  <c:v>0.51</c:v>
                </c:pt>
              </c:numCache>
            </c:numRef>
          </c:yVal>
          <c:smooth val="0"/>
          <c:extLst>
            <c:ext xmlns:c16="http://schemas.microsoft.com/office/drawing/2014/chart" uri="{C3380CC4-5D6E-409C-BE32-E72D297353CC}">
              <c16:uniqueId val="{00000007-B64B-48A6-BAE3-80ED66CC9E1F}"/>
            </c:ext>
          </c:extLst>
        </c:ser>
        <c:ser>
          <c:idx val="4"/>
          <c:order val="4"/>
          <c:spPr>
            <a:ln w="22225" cap="rnd">
              <a:solidFill>
                <a:schemeClr val="accent5"/>
              </a:solidFill>
              <a:round/>
            </a:ln>
            <a:effectLst/>
          </c:spPr>
          <c:marker>
            <c:symbol val="none"/>
          </c:marker>
          <c:dLbls>
            <c:dLbl>
              <c:idx val="0"/>
              <c:layout>
                <c:manualLayout>
                  <c:x val="-1.7942138720186785E-2"/>
                  <c:y val="-4.3869951923299004E-2"/>
                </c:manualLayout>
              </c:layout>
              <c:numFmt formatCode="0.0" sourceLinked="0"/>
              <c:spPr>
                <a:solidFill>
                  <a:schemeClr val="accent1">
                    <a:lumMod val="60000"/>
                    <a:lumOff val="40000"/>
                  </a:schemeClr>
                </a:solid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ysClr val="windowText" lastClr="000000"/>
                      </a:solidFill>
                      <a:latin typeface="+mn-lt"/>
                      <a:ea typeface="+mn-ea"/>
                      <a:cs typeface="+mn-cs"/>
                    </a:defRPr>
                  </a:pPr>
                  <a:endParaRPr lang="en-US"/>
                </a:p>
              </c:txPr>
              <c:dLblPos val="r"/>
              <c:showLegendKey val="0"/>
              <c:showVal val="0"/>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64B-48A6-BAE3-80ED66CC9E1F}"/>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50000"/>
                        <a:lumOff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'(2) Пречене '!$AE$17:$AE$18</c:f>
              <c:numCache>
                <c:formatCode>General</c:formatCode>
                <c:ptCount val="2"/>
                <c:pt idx="0">
                  <c:v>117.75347825131328</c:v>
                </c:pt>
                <c:pt idx="1">
                  <c:v>117.75347825131328</c:v>
                </c:pt>
              </c:numCache>
            </c:numRef>
          </c:xVal>
          <c:yVal>
            <c:numRef>
              <c:f>'(2) Пречене '!$AF$17:$AF$18</c:f>
              <c:numCache>
                <c:formatCode>General</c:formatCode>
                <c:ptCount val="2"/>
                <c:pt idx="0">
                  <c:v>0</c:v>
                </c:pt>
                <c:pt idx="1">
                  <c:v>0.51</c:v>
                </c:pt>
              </c:numCache>
            </c:numRef>
          </c:yVal>
          <c:smooth val="0"/>
          <c:extLst>
            <c:ext xmlns:c16="http://schemas.microsoft.com/office/drawing/2014/chart" uri="{C3380CC4-5D6E-409C-BE32-E72D297353CC}">
              <c16:uniqueId val="{00000009-B64B-48A6-BAE3-80ED66CC9E1F}"/>
            </c:ext>
          </c:extLst>
        </c:ser>
        <c:dLbls>
          <c:showLegendKey val="0"/>
          <c:showVal val="0"/>
          <c:showCatName val="0"/>
          <c:showSerName val="0"/>
          <c:showPercent val="0"/>
          <c:showBubbleSize val="0"/>
        </c:dLbls>
        <c:axId val="388823376"/>
        <c:axId val="381850512"/>
      </c:scatterChart>
      <c:valAx>
        <c:axId val="388823376"/>
        <c:scaling>
          <c:orientation val="minMax"/>
          <c:max val="2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50" b="1" i="0" u="none" strike="noStrike" kern="1200" cap="all" baseline="0">
                    <a:solidFill>
                      <a:schemeClr val="tx1">
                        <a:lumMod val="65000"/>
                        <a:lumOff val="35000"/>
                      </a:schemeClr>
                    </a:solidFill>
                    <a:latin typeface="+mn-lt"/>
                    <a:ea typeface="+mn-ea"/>
                    <a:cs typeface="+mn-cs"/>
                  </a:defRPr>
                </a:pPr>
                <a:r>
                  <a:rPr lang="en-US" sz="1050" b="1"/>
                  <a:t>ppb</a:t>
                </a:r>
              </a:p>
            </c:rich>
          </c:tx>
          <c:layout>
            <c:manualLayout>
              <c:xMode val="edge"/>
              <c:yMode val="edge"/>
              <c:x val="0.44327279982040607"/>
              <c:y val="0.9315457486046762"/>
            </c:manualLayout>
          </c:layout>
          <c:overlay val="0"/>
          <c:spPr>
            <a:noFill/>
            <a:ln>
              <a:noFill/>
            </a:ln>
            <a:effectLst/>
          </c:spPr>
          <c:txPr>
            <a:bodyPr rot="0" spcFirstLastPara="1" vertOverflow="ellipsis" vert="horz" wrap="square" anchor="ctr" anchorCtr="1"/>
            <a:lstStyle/>
            <a:p>
              <a:pPr>
                <a:defRPr sz="1050" b="1"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mn-lt"/>
                <a:ea typeface="+mn-ea"/>
                <a:cs typeface="+mn-cs"/>
              </a:defRPr>
            </a:pPr>
            <a:endParaRPr lang="en-US"/>
          </a:p>
        </c:txPr>
        <c:crossAx val="381850512"/>
        <c:crosses val="autoZero"/>
        <c:crossBetween val="midCat"/>
        <c:majorUnit val="50"/>
        <c:minorUnit val="0.4"/>
      </c:valAx>
      <c:valAx>
        <c:axId val="38185051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r>
                  <a:rPr lang="en-US"/>
                  <a:t>Absorbance</a:t>
                </a:r>
              </a:p>
            </c:rich>
          </c:tx>
          <c:layout>
            <c:manualLayout>
              <c:xMode val="edge"/>
              <c:yMode val="edge"/>
              <c:x val="1.9920368850373401E-2"/>
              <c:y val="7.5364315960383677E-2"/>
            </c:manualLayout>
          </c:layout>
          <c:overlay val="0"/>
          <c:spPr>
            <a:noFill/>
            <a:ln>
              <a:noFill/>
            </a:ln>
            <a:effectLst/>
          </c:spPr>
          <c:txPr>
            <a:bodyPr rot="-5400000" spcFirstLastPara="1" vertOverflow="ellipsis" vert="horz" wrap="square" anchor="ctr" anchorCtr="1"/>
            <a:lstStyle/>
            <a:p>
              <a:pPr>
                <a:defRPr sz="900" b="0" i="0" u="none" strike="noStrike" kern="1200" cap="all"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388823376"/>
        <c:crossesAt val="0"/>
        <c:crossBetween val="midCat"/>
        <c:majorUnit val="0.2"/>
      </c:valAx>
      <c:spPr>
        <a:noFill/>
        <a:ln>
          <a:noFill/>
        </a:ln>
        <a:effectLst/>
      </c:spPr>
    </c:plotArea>
    <c:plotVisOnly val="1"/>
    <c:dispBlanksAs val="gap"/>
    <c:showDLblsOverMax val="0"/>
  </c:chart>
  <c:spPr>
    <a:solidFill>
      <a:schemeClr val="accent1">
        <a:alpha val="22000"/>
      </a:schemeClr>
    </a:solidFill>
    <a:ln w="22225" cap="flat" cmpd="dbl" algn="ctr">
      <a:solidFill>
        <a:schemeClr val="accent5">
          <a:lumMod val="75000"/>
        </a:schemeClr>
      </a:solidFill>
      <a:round/>
    </a:ln>
    <a:effectLst/>
  </c:spPr>
  <c:txPr>
    <a:bodyPr/>
    <a:lstStyle/>
    <a:p>
      <a:pPr>
        <a:defRPr/>
      </a:pPr>
      <a:endParaRPr lang="en-US"/>
    </a:p>
  </c:txPr>
  <c:printSettings>
    <c:headerFooter alignWithMargins="0"/>
    <c:pageMargins b="1" l="0.75000000000000988" r="0.75000000000000988"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4"/>
            </a:solidFill>
            <a:ln>
              <a:noFill/>
            </a:ln>
            <a:effectLst/>
          </c:spPr>
          <c:invertIfNegative val="0"/>
          <c:dPt>
            <c:idx val="0"/>
            <c:invertIfNegative val="0"/>
            <c:bubble3D val="0"/>
            <c:spPr>
              <a:solidFill>
                <a:schemeClr val="accent4"/>
              </a:solidFill>
              <a:ln>
                <a:solidFill>
                  <a:srgbClr val="FF0000"/>
                </a:solidFill>
              </a:ln>
              <a:effectLst/>
            </c:spPr>
            <c:extLst>
              <c:ext xmlns:c16="http://schemas.microsoft.com/office/drawing/2014/chart" uri="{C3380CC4-5D6E-409C-BE32-E72D297353CC}">
                <c16:uniqueId val="{00000001-071D-4F4A-AA8D-55963AE8B07F}"/>
              </c:ext>
            </c:extLst>
          </c:dPt>
          <c:dLbls>
            <c:dLbl>
              <c:idx val="0"/>
              <c:spPr>
                <a:solidFill>
                  <a:srgbClr val="FFC000"/>
                </a:solid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1-071D-4F4A-AA8D-55963AE8B07F}"/>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 Пречене '!$AB$14</c:f>
              <c:numCache>
                <c:formatCode>General</c:formatCode>
                <c:ptCount val="1"/>
                <c:pt idx="0">
                  <c:v>0.51</c:v>
                </c:pt>
              </c:numCache>
            </c:numRef>
          </c:val>
          <c:extLst>
            <c:ext xmlns:c16="http://schemas.microsoft.com/office/drawing/2014/chart" uri="{C3380CC4-5D6E-409C-BE32-E72D297353CC}">
              <c16:uniqueId val="{00000002-071D-4F4A-AA8D-55963AE8B07F}"/>
            </c:ext>
          </c:extLst>
        </c:ser>
        <c:dLbls>
          <c:showLegendKey val="0"/>
          <c:showVal val="0"/>
          <c:showCatName val="0"/>
          <c:showSerName val="0"/>
          <c:showPercent val="0"/>
          <c:showBubbleSize val="0"/>
        </c:dLbls>
        <c:gapWidth val="150"/>
        <c:axId val="383993736"/>
        <c:axId val="383993344"/>
      </c:barChart>
      <c:catAx>
        <c:axId val="383993736"/>
        <c:scaling>
          <c:orientation val="minMax"/>
        </c:scaling>
        <c:delete val="1"/>
        <c:axPos val="b"/>
        <c:majorTickMark val="none"/>
        <c:minorTickMark val="none"/>
        <c:tickLblPos val="nextTo"/>
        <c:crossAx val="383993344"/>
        <c:crosses val="autoZero"/>
        <c:auto val="1"/>
        <c:lblAlgn val="ctr"/>
        <c:lblOffset val="100"/>
        <c:noMultiLvlLbl val="0"/>
      </c:catAx>
      <c:valAx>
        <c:axId val="3839933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383993736"/>
        <c:crosses val="autoZero"/>
        <c:crossBetween val="between"/>
      </c:valAx>
      <c:spPr>
        <a:solidFill>
          <a:schemeClr val="accent1">
            <a:alpha val="52000"/>
          </a:schemeClr>
        </a:solidFill>
        <a:ln>
          <a:noFill/>
        </a:ln>
        <a:effectLst/>
      </c:spPr>
    </c:plotArea>
    <c:plotVisOnly val="1"/>
    <c:dispBlanksAs val="gap"/>
    <c:showDLblsOverMax val="0"/>
  </c:chart>
  <c:spPr>
    <a:solidFill>
      <a:schemeClr val="accent1">
        <a:alpha val="27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03636373568283E-2"/>
          <c:y val="5.5555714191892223E-2"/>
          <c:w val="0.74880686613436542"/>
          <c:h val="0.63450473577055855"/>
        </c:manualLayout>
      </c:layout>
      <c:scatterChart>
        <c:scatterStyle val="smoothMarker"/>
        <c:varyColors val="0"/>
        <c:ser>
          <c:idx val="0"/>
          <c:order val="0"/>
          <c:spPr>
            <a:ln w="25400">
              <a:solidFill>
                <a:srgbClr val="0000FF"/>
              </a:solidFill>
              <a:prstDash val="solid"/>
            </a:ln>
          </c:spPr>
          <c:marker>
            <c:symbol val="diamond"/>
            <c:size val="5"/>
            <c:spPr>
              <a:solidFill>
                <a:srgbClr val="000000"/>
              </a:solidFill>
              <a:ln>
                <a:solidFill>
                  <a:srgbClr val="000000"/>
                </a:solidFill>
                <a:prstDash val="solid"/>
              </a:ln>
            </c:spPr>
          </c:marker>
          <c:xVal>
            <c:numRef>
              <c:f>('(3)Horwitz'!$Y$8:$Y$17,'(3)Horwitz'!$C$23:$C$24,'(3)Horwitz'!$C$23:$C$25)</c:f>
              <c:numCache>
                <c:formatCode>General</c:formatCode>
                <c:ptCount val="15"/>
                <c:pt idx="0">
                  <c:v>1</c:v>
                </c:pt>
                <c:pt idx="1">
                  <c:v>0.1</c:v>
                </c:pt>
                <c:pt idx="2">
                  <c:v>1E-3</c:v>
                </c:pt>
                <c:pt idx="3" formatCode="0.00E+00">
                  <c:v>1E-4</c:v>
                </c:pt>
                <c:pt idx="4" formatCode="0.00E+00">
                  <c:v>1.0000000000000001E-5</c:v>
                </c:pt>
                <c:pt idx="5" formatCode="0.00E+00">
                  <c:v>9.9999999999999995E-7</c:v>
                </c:pt>
                <c:pt idx="6" formatCode="0.00E+00">
                  <c:v>9.9999999999999995E-8</c:v>
                </c:pt>
                <c:pt idx="7" formatCode="0.00E+00">
                  <c:v>1E-8</c:v>
                </c:pt>
                <c:pt idx="8">
                  <c:v>1.0000000000000001E-9</c:v>
                </c:pt>
                <c:pt idx="9">
                  <c:v>1E-10</c:v>
                </c:pt>
                <c:pt idx="10" formatCode="0.00E+00">
                  <c:v>0.1</c:v>
                </c:pt>
                <c:pt idx="11" formatCode="0.00">
                  <c:v>2.8283294501403078</c:v>
                </c:pt>
                <c:pt idx="12" formatCode="0.00E+00">
                  <c:v>0.1</c:v>
                </c:pt>
                <c:pt idx="13" formatCode="0.00">
                  <c:v>2.8283294501403078</c:v>
                </c:pt>
                <c:pt idx="14" formatCode="0.00">
                  <c:v>-2.8283294501403078</c:v>
                </c:pt>
              </c:numCache>
            </c:numRef>
          </c:xVal>
          <c:yVal>
            <c:numRef>
              <c:f>'(3)Horwitz'!$Z$8:$Z$17</c:f>
              <c:numCache>
                <c:formatCode>General</c:formatCode>
                <c:ptCount val="10"/>
                <c:pt idx="0">
                  <c:v>2</c:v>
                </c:pt>
                <c:pt idx="1">
                  <c:v>2.8284271247461898</c:v>
                </c:pt>
                <c:pt idx="2">
                  <c:v>5.6568542494923806</c:v>
                </c:pt>
                <c:pt idx="3">
                  <c:v>8</c:v>
                </c:pt>
                <c:pt idx="4">
                  <c:v>11.313708498984759</c:v>
                </c:pt>
                <c:pt idx="5">
                  <c:v>16</c:v>
                </c:pt>
                <c:pt idx="6" formatCode="0.00E+00">
                  <c:v>22.627416997969519</c:v>
                </c:pt>
                <c:pt idx="7" formatCode="0.00E+00">
                  <c:v>32</c:v>
                </c:pt>
                <c:pt idx="8">
                  <c:v>45.254833995939045</c:v>
                </c:pt>
                <c:pt idx="9">
                  <c:v>64</c:v>
                </c:pt>
              </c:numCache>
            </c:numRef>
          </c:yVal>
          <c:smooth val="1"/>
          <c:extLst>
            <c:ext xmlns:c16="http://schemas.microsoft.com/office/drawing/2014/chart" uri="{C3380CC4-5D6E-409C-BE32-E72D297353CC}">
              <c16:uniqueId val="{00000000-9781-4115-978E-F3F46A415FD7}"/>
            </c:ext>
          </c:extLst>
        </c:ser>
        <c:ser>
          <c:idx val="1"/>
          <c:order val="1"/>
          <c:spPr>
            <a:ln w="25400">
              <a:solidFill>
                <a:srgbClr val="0000FF"/>
              </a:solidFill>
              <a:prstDash val="solid"/>
            </a:ln>
          </c:spPr>
          <c:marker>
            <c:symbol val="diamond"/>
            <c:size val="5"/>
            <c:spPr>
              <a:solidFill>
                <a:srgbClr val="000000"/>
              </a:solidFill>
              <a:ln>
                <a:solidFill>
                  <a:srgbClr val="000000"/>
                </a:solidFill>
                <a:prstDash val="solid"/>
              </a:ln>
            </c:spPr>
          </c:marker>
          <c:xVal>
            <c:numRef>
              <c:f>'(3)Horwitz'!$Y$8:$Y$17</c:f>
              <c:numCache>
                <c:formatCode>General</c:formatCode>
                <c:ptCount val="10"/>
                <c:pt idx="0">
                  <c:v>1</c:v>
                </c:pt>
                <c:pt idx="1">
                  <c:v>0.1</c:v>
                </c:pt>
                <c:pt idx="2">
                  <c:v>1E-3</c:v>
                </c:pt>
                <c:pt idx="3" formatCode="0.00E+00">
                  <c:v>1E-4</c:v>
                </c:pt>
                <c:pt idx="4" formatCode="0.00E+00">
                  <c:v>1.0000000000000001E-5</c:v>
                </c:pt>
                <c:pt idx="5" formatCode="0.00E+00">
                  <c:v>9.9999999999999995E-7</c:v>
                </c:pt>
                <c:pt idx="6" formatCode="0.00E+00">
                  <c:v>9.9999999999999995E-8</c:v>
                </c:pt>
                <c:pt idx="7" formatCode="0.00E+00">
                  <c:v>1E-8</c:v>
                </c:pt>
                <c:pt idx="8">
                  <c:v>1.0000000000000001E-9</c:v>
                </c:pt>
                <c:pt idx="9">
                  <c:v>1E-10</c:v>
                </c:pt>
              </c:numCache>
            </c:numRef>
          </c:xVal>
          <c:yVal>
            <c:numRef>
              <c:f>'(3)Horwitz'!$AA$8:$AA$17</c:f>
              <c:numCache>
                <c:formatCode>General</c:formatCode>
                <c:ptCount val="10"/>
                <c:pt idx="0">
                  <c:v>-2</c:v>
                </c:pt>
                <c:pt idx="1">
                  <c:v>-2.8284271247461898</c:v>
                </c:pt>
                <c:pt idx="2">
                  <c:v>-5.6568542494923806</c:v>
                </c:pt>
                <c:pt idx="3">
                  <c:v>-8</c:v>
                </c:pt>
                <c:pt idx="4">
                  <c:v>-11.313708498984759</c:v>
                </c:pt>
                <c:pt idx="5">
                  <c:v>-16</c:v>
                </c:pt>
                <c:pt idx="6">
                  <c:v>-22.627416997969519</c:v>
                </c:pt>
                <c:pt idx="7">
                  <c:v>-32</c:v>
                </c:pt>
                <c:pt idx="8">
                  <c:v>-45.254833995939045</c:v>
                </c:pt>
                <c:pt idx="9">
                  <c:v>-64</c:v>
                </c:pt>
              </c:numCache>
            </c:numRef>
          </c:yVal>
          <c:smooth val="1"/>
          <c:extLst>
            <c:ext xmlns:c16="http://schemas.microsoft.com/office/drawing/2014/chart" uri="{C3380CC4-5D6E-409C-BE32-E72D297353CC}">
              <c16:uniqueId val="{00000001-9781-4115-978E-F3F46A415FD7}"/>
            </c:ext>
          </c:extLst>
        </c:ser>
        <c:ser>
          <c:idx val="2"/>
          <c:order val="2"/>
          <c:spPr>
            <a:ln w="12700">
              <a:solidFill>
                <a:srgbClr val="FFFF00"/>
              </a:solidFill>
              <a:prstDash val="solid"/>
            </a:ln>
          </c:spPr>
          <c:marker>
            <c:symbol val="square"/>
            <c:size val="8"/>
            <c:spPr>
              <a:solidFill>
                <a:srgbClr val="FF0000"/>
              </a:solidFill>
              <a:ln>
                <a:solidFill>
                  <a:srgbClr val="FF0000"/>
                </a:solidFill>
                <a:prstDash val="solid"/>
              </a:ln>
            </c:spPr>
          </c:marker>
          <c:xVal>
            <c:numRef>
              <c:f>'(3)Horwitz'!$C$23</c:f>
              <c:numCache>
                <c:formatCode>0.00E+00</c:formatCode>
                <c:ptCount val="1"/>
                <c:pt idx="0">
                  <c:v>0.1</c:v>
                </c:pt>
              </c:numCache>
            </c:numRef>
          </c:xVal>
          <c:yVal>
            <c:numRef>
              <c:f>'(3)Horwitz'!$C$25</c:f>
              <c:numCache>
                <c:formatCode>0.00</c:formatCode>
                <c:ptCount val="1"/>
                <c:pt idx="0">
                  <c:v>-2.8283294501403078</c:v>
                </c:pt>
              </c:numCache>
            </c:numRef>
          </c:yVal>
          <c:smooth val="1"/>
          <c:extLst>
            <c:ext xmlns:c16="http://schemas.microsoft.com/office/drawing/2014/chart" uri="{C3380CC4-5D6E-409C-BE32-E72D297353CC}">
              <c16:uniqueId val="{00000002-9781-4115-978E-F3F46A415FD7}"/>
            </c:ext>
          </c:extLst>
        </c:ser>
        <c:ser>
          <c:idx val="3"/>
          <c:order val="3"/>
          <c:spPr>
            <a:ln w="12700">
              <a:solidFill>
                <a:srgbClr val="00FFFF"/>
              </a:solidFill>
              <a:prstDash val="solid"/>
            </a:ln>
          </c:spPr>
          <c:marker>
            <c:symbol val="square"/>
            <c:size val="7"/>
            <c:spPr>
              <a:solidFill>
                <a:srgbClr val="FF0000"/>
              </a:solidFill>
              <a:ln>
                <a:solidFill>
                  <a:srgbClr val="FF0000"/>
                </a:solidFill>
                <a:prstDash val="solid"/>
              </a:ln>
            </c:spPr>
          </c:marker>
          <c:xVal>
            <c:numRef>
              <c:f>'(3)Horwitz'!$C$23</c:f>
              <c:numCache>
                <c:formatCode>0.00E+00</c:formatCode>
                <c:ptCount val="1"/>
                <c:pt idx="0">
                  <c:v>0.1</c:v>
                </c:pt>
              </c:numCache>
            </c:numRef>
          </c:xVal>
          <c:yVal>
            <c:numRef>
              <c:f>'(3)Horwitz'!$C$24</c:f>
              <c:numCache>
                <c:formatCode>0.00</c:formatCode>
                <c:ptCount val="1"/>
                <c:pt idx="0">
                  <c:v>2.8283294501403078</c:v>
                </c:pt>
              </c:numCache>
            </c:numRef>
          </c:yVal>
          <c:smooth val="1"/>
          <c:extLst>
            <c:ext xmlns:c16="http://schemas.microsoft.com/office/drawing/2014/chart" uri="{C3380CC4-5D6E-409C-BE32-E72D297353CC}">
              <c16:uniqueId val="{00000003-9781-4115-978E-F3F46A415FD7}"/>
            </c:ext>
          </c:extLst>
        </c:ser>
        <c:dLbls>
          <c:showLegendKey val="0"/>
          <c:showVal val="0"/>
          <c:showCatName val="0"/>
          <c:showSerName val="0"/>
          <c:showPercent val="0"/>
          <c:showBubbleSize val="0"/>
        </c:dLbls>
        <c:axId val="252243888"/>
        <c:axId val="252244280"/>
      </c:scatterChart>
      <c:valAx>
        <c:axId val="252243888"/>
        <c:scaling>
          <c:logBase val="10"/>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bg-BG" sz="1200" b="1" i="0" u="none" strike="noStrike" baseline="0">
                    <a:solidFill>
                      <a:srgbClr val="000000"/>
                    </a:solidFill>
                    <a:latin typeface="Arial"/>
                    <a:cs typeface="Arial"/>
                  </a:rPr>
                  <a:t>концентрация като </a:t>
                </a:r>
                <a:r>
                  <a:rPr lang="en-US" sz="1200" b="1" i="0" u="none" strike="noStrike" baseline="0">
                    <a:solidFill>
                      <a:srgbClr val="000000"/>
                    </a:solidFill>
                    <a:latin typeface="Arial"/>
                    <a:cs typeface="Arial"/>
                  </a:rPr>
                  <a:t>m/m</a:t>
                </a:r>
              </a:p>
            </c:rich>
          </c:tx>
          <c:layout>
            <c:manualLayout>
              <c:xMode val="edge"/>
              <c:yMode val="edge"/>
              <c:x val="0.21621684676803177"/>
              <c:y val="0.9035112277631967"/>
            </c:manualLayout>
          </c:layout>
          <c:overlay val="0"/>
          <c:spPr>
            <a:noFill/>
            <a:ln w="25400">
              <a:noFill/>
            </a:ln>
          </c:spPr>
        </c:title>
        <c:numFmt formatCode="0.0E+00" sourceLinked="0"/>
        <c:majorTickMark val="out"/>
        <c:minorTickMark val="out"/>
        <c:tickLblPos val="low"/>
        <c:spPr>
          <a:ln w="3175">
            <a:solidFill>
              <a:srgbClr val="000000"/>
            </a:solidFill>
            <a:prstDash val="solid"/>
          </a:ln>
        </c:spPr>
        <c:txPr>
          <a:bodyPr rot="-5400000" vert="horz"/>
          <a:lstStyle/>
          <a:p>
            <a:pPr>
              <a:defRPr sz="1200" b="1" i="0" u="none" strike="noStrike" baseline="0">
                <a:solidFill>
                  <a:srgbClr val="000000"/>
                </a:solidFill>
                <a:latin typeface="Arial"/>
                <a:ea typeface="Arial"/>
                <a:cs typeface="Arial"/>
              </a:defRPr>
            </a:pPr>
            <a:endParaRPr lang="en-US"/>
          </a:p>
        </c:txPr>
        <c:crossAx val="252244280"/>
        <c:crosses val="autoZero"/>
        <c:crossBetween val="midCat"/>
      </c:valAx>
      <c:valAx>
        <c:axId val="252244280"/>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RSD %</a:t>
                </a:r>
              </a:p>
            </c:rich>
          </c:tx>
          <c:layout>
            <c:manualLayout>
              <c:xMode val="edge"/>
              <c:yMode val="edge"/>
              <c:x val="1.0808907640352293E-2"/>
              <c:y val="0.29532253904892186"/>
            </c:manualLayout>
          </c:layout>
          <c:overlay val="0"/>
          <c:spPr>
            <a:noFill/>
            <a:ln w="25400">
              <a:noFill/>
            </a:ln>
          </c:spPr>
        </c:title>
        <c:numFmt formatCode="General" sourceLinked="1"/>
        <c:majorTickMark val="out"/>
        <c:minorTickMark val="none"/>
        <c:tickLblPos val="high"/>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n-US"/>
          </a:p>
        </c:txPr>
        <c:crossAx val="252243888"/>
        <c:crossesAt val="100"/>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1" i="0" u="none" strike="noStrike" baseline="0">
          <a:solidFill>
            <a:srgbClr val="000000"/>
          </a:solidFill>
          <a:latin typeface="Arial"/>
          <a:ea typeface="Arial"/>
          <a:cs typeface="Arial"/>
        </a:defRPr>
      </a:pPr>
      <a:endParaRPr lang="en-US"/>
    </a:p>
  </c:txPr>
  <c:printSettings>
    <c:headerFooter alignWithMargins="0"/>
    <c:pageMargins b="1" l="0.75000000000000966" r="0.75000000000000966"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18214936247723"/>
          <c:y val="3.6437246963563784E-2"/>
          <c:w val="0.8646034076048198"/>
          <c:h val="0.80161943319840212"/>
        </c:manualLayout>
      </c:layout>
      <c:scatterChart>
        <c:scatterStyle val="smoothMarker"/>
        <c:varyColors val="0"/>
        <c:ser>
          <c:idx val="0"/>
          <c:order val="0"/>
          <c:tx>
            <c:strRef>
              <c:f>'(4)LOD''2''ST''distr'!$Y$3</c:f>
              <c:strCache>
                <c:ptCount val="1"/>
                <c:pt idx="0">
                  <c:v>P(X1)</c:v>
                </c:pt>
              </c:strCache>
            </c:strRef>
          </c:tx>
          <c:spPr>
            <a:ln w="31750">
              <a:solidFill>
                <a:srgbClr val="000080"/>
              </a:solidFill>
              <a:prstDash val="solid"/>
            </a:ln>
          </c:spPr>
          <c:marker>
            <c:symbol val="none"/>
          </c:marker>
          <c:xVal>
            <c:numRef>
              <c:f>'(4)LOD''2''ST''distr'!$X$4:$X$144</c:f>
              <c:numCache>
                <c:formatCode>General</c:formatCode>
                <c:ptCount val="141"/>
                <c:pt idx="0">
                  <c:v>-4</c:v>
                </c:pt>
                <c:pt idx="1">
                  <c:v>-3.9</c:v>
                </c:pt>
                <c:pt idx="2">
                  <c:v>-3.8</c:v>
                </c:pt>
                <c:pt idx="3">
                  <c:v>-3.7</c:v>
                </c:pt>
                <c:pt idx="4">
                  <c:v>-3.6</c:v>
                </c:pt>
                <c:pt idx="5">
                  <c:v>-3.5</c:v>
                </c:pt>
                <c:pt idx="6">
                  <c:v>-3.4</c:v>
                </c:pt>
                <c:pt idx="7">
                  <c:v>-3.3</c:v>
                </c:pt>
                <c:pt idx="8">
                  <c:v>-3.2</c:v>
                </c:pt>
                <c:pt idx="9">
                  <c:v>-3.1</c:v>
                </c:pt>
                <c:pt idx="10">
                  <c:v>-3</c:v>
                </c:pt>
                <c:pt idx="11">
                  <c:v>-2.9</c:v>
                </c:pt>
                <c:pt idx="12">
                  <c:v>-2.8</c:v>
                </c:pt>
                <c:pt idx="13">
                  <c:v>-2.7</c:v>
                </c:pt>
                <c:pt idx="14">
                  <c:v>-2.6</c:v>
                </c:pt>
                <c:pt idx="15">
                  <c:v>-2.5</c:v>
                </c:pt>
                <c:pt idx="16">
                  <c:v>-2.4</c:v>
                </c:pt>
                <c:pt idx="17">
                  <c:v>-2.2999999999999998</c:v>
                </c:pt>
                <c:pt idx="18">
                  <c:v>-2.2000000000000002</c:v>
                </c:pt>
                <c:pt idx="19">
                  <c:v>-2.1</c:v>
                </c:pt>
                <c:pt idx="20">
                  <c:v>-2</c:v>
                </c:pt>
                <c:pt idx="21">
                  <c:v>-1.9</c:v>
                </c:pt>
                <c:pt idx="22">
                  <c:v>-1.8</c:v>
                </c:pt>
                <c:pt idx="23">
                  <c:v>-1.7</c:v>
                </c:pt>
                <c:pt idx="24">
                  <c:v>-1.6</c:v>
                </c:pt>
                <c:pt idx="25">
                  <c:v>-1.5</c:v>
                </c:pt>
                <c:pt idx="26">
                  <c:v>-1.4</c:v>
                </c:pt>
                <c:pt idx="27">
                  <c:v>-1.3</c:v>
                </c:pt>
                <c:pt idx="28">
                  <c:v>-1.2</c:v>
                </c:pt>
                <c:pt idx="29">
                  <c:v>-1.1000000000000001</c:v>
                </c:pt>
                <c:pt idx="30">
                  <c:v>-1</c:v>
                </c:pt>
                <c:pt idx="31">
                  <c:v>-0.9</c:v>
                </c:pt>
                <c:pt idx="32">
                  <c:v>-0.8</c:v>
                </c:pt>
                <c:pt idx="33">
                  <c:v>-0.7</c:v>
                </c:pt>
                <c:pt idx="34">
                  <c:v>-0.6</c:v>
                </c:pt>
                <c:pt idx="35">
                  <c:v>-0.5</c:v>
                </c:pt>
                <c:pt idx="36">
                  <c:v>-0.4</c:v>
                </c:pt>
                <c:pt idx="37">
                  <c:v>-0.3</c:v>
                </c:pt>
                <c:pt idx="38">
                  <c:v>-0.2</c:v>
                </c:pt>
                <c:pt idx="39">
                  <c:v>-0.1</c:v>
                </c:pt>
                <c:pt idx="40">
                  <c:v>0</c:v>
                </c:pt>
                <c:pt idx="41">
                  <c:v>9.9999999999999603E-2</c:v>
                </c:pt>
                <c:pt idx="42">
                  <c:v>0.2</c:v>
                </c:pt>
                <c:pt idx="43">
                  <c:v>0.3</c:v>
                </c:pt>
                <c:pt idx="44">
                  <c:v>0.4</c:v>
                </c:pt>
                <c:pt idx="45">
                  <c:v>0.5</c:v>
                </c:pt>
                <c:pt idx="46">
                  <c:v>0.6</c:v>
                </c:pt>
                <c:pt idx="47">
                  <c:v>0.7</c:v>
                </c:pt>
                <c:pt idx="48">
                  <c:v>0.8</c:v>
                </c:pt>
                <c:pt idx="49">
                  <c:v>0.9</c:v>
                </c:pt>
                <c:pt idx="50">
                  <c:v>1</c:v>
                </c:pt>
                <c:pt idx="51">
                  <c:v>1.1000000000000001</c:v>
                </c:pt>
                <c:pt idx="52">
                  <c:v>1.2</c:v>
                </c:pt>
                <c:pt idx="53">
                  <c:v>1.3</c:v>
                </c:pt>
                <c:pt idx="54">
                  <c:v>1.4</c:v>
                </c:pt>
                <c:pt idx="55">
                  <c:v>1.50000000000001</c:v>
                </c:pt>
                <c:pt idx="56">
                  <c:v>1.6</c:v>
                </c:pt>
                <c:pt idx="57">
                  <c:v>1.7</c:v>
                </c:pt>
                <c:pt idx="58">
                  <c:v>1.80000000000001</c:v>
                </c:pt>
                <c:pt idx="59">
                  <c:v>1.9000000000000099</c:v>
                </c:pt>
                <c:pt idx="60">
                  <c:v>2.0000000000000102</c:v>
                </c:pt>
                <c:pt idx="61">
                  <c:v>2.1</c:v>
                </c:pt>
                <c:pt idx="62">
                  <c:v>2.2000000000000099</c:v>
                </c:pt>
                <c:pt idx="63">
                  <c:v>2.30000000000001</c:v>
                </c:pt>
                <c:pt idx="64">
                  <c:v>2.4000000000000101</c:v>
                </c:pt>
                <c:pt idx="65">
                  <c:v>2.5000000000000102</c:v>
                </c:pt>
                <c:pt idx="66">
                  <c:v>2.6000000000000099</c:v>
                </c:pt>
                <c:pt idx="67">
                  <c:v>2.7000000000000099</c:v>
                </c:pt>
                <c:pt idx="68">
                  <c:v>2.80000000000001</c:v>
                </c:pt>
                <c:pt idx="69">
                  <c:v>2.9000000000000101</c:v>
                </c:pt>
                <c:pt idx="70">
                  <c:v>3.0000000000000102</c:v>
                </c:pt>
                <c:pt idx="71">
                  <c:v>3.1000000000000099</c:v>
                </c:pt>
                <c:pt idx="72">
                  <c:v>3.2000000000000099</c:v>
                </c:pt>
                <c:pt idx="73">
                  <c:v>3.30000000000001</c:v>
                </c:pt>
                <c:pt idx="74">
                  <c:v>3.4000000000000101</c:v>
                </c:pt>
                <c:pt idx="75">
                  <c:v>3.5000000000000102</c:v>
                </c:pt>
                <c:pt idx="76">
                  <c:v>3.6000000000000099</c:v>
                </c:pt>
                <c:pt idx="77">
                  <c:v>3.7000000000000099</c:v>
                </c:pt>
                <c:pt idx="78">
                  <c:v>3.80000000000001</c:v>
                </c:pt>
                <c:pt idx="79">
                  <c:v>3.9000000000000101</c:v>
                </c:pt>
                <c:pt idx="80">
                  <c:v>4.0000000000000098</c:v>
                </c:pt>
                <c:pt idx="81">
                  <c:v>4.1000000000000103</c:v>
                </c:pt>
                <c:pt idx="82">
                  <c:v>4.2000000000000099</c:v>
                </c:pt>
                <c:pt idx="83">
                  <c:v>4.3000000000000096</c:v>
                </c:pt>
                <c:pt idx="84">
                  <c:v>4.4000000000000101</c:v>
                </c:pt>
                <c:pt idx="85">
                  <c:v>4.5000000000000098</c:v>
                </c:pt>
                <c:pt idx="86">
                  <c:v>4.6000000000000103</c:v>
                </c:pt>
                <c:pt idx="87">
                  <c:v>4.7000000000000099</c:v>
                </c:pt>
                <c:pt idx="88">
                  <c:v>4.8000000000000096</c:v>
                </c:pt>
                <c:pt idx="89">
                  <c:v>4.9000000000000101</c:v>
                </c:pt>
                <c:pt idx="90">
                  <c:v>5.0000000000000098</c:v>
                </c:pt>
                <c:pt idx="91">
                  <c:v>5.1000000000000103</c:v>
                </c:pt>
                <c:pt idx="92">
                  <c:v>5.2000000000000099</c:v>
                </c:pt>
                <c:pt idx="93">
                  <c:v>5.3000000000000096</c:v>
                </c:pt>
                <c:pt idx="94">
                  <c:v>5.4000000000000101</c:v>
                </c:pt>
                <c:pt idx="95">
                  <c:v>5.5000000000000098</c:v>
                </c:pt>
                <c:pt idx="96">
                  <c:v>5.6000000000000103</c:v>
                </c:pt>
                <c:pt idx="97">
                  <c:v>5.7000000000000099</c:v>
                </c:pt>
                <c:pt idx="98">
                  <c:v>5.8000000000000096</c:v>
                </c:pt>
                <c:pt idx="99">
                  <c:v>5.9000000000000101</c:v>
                </c:pt>
                <c:pt idx="100">
                  <c:v>6</c:v>
                </c:pt>
                <c:pt idx="101">
                  <c:v>6.1</c:v>
                </c:pt>
                <c:pt idx="102">
                  <c:v>6.2</c:v>
                </c:pt>
                <c:pt idx="103">
                  <c:v>6.3</c:v>
                </c:pt>
                <c:pt idx="104">
                  <c:v>6.4</c:v>
                </c:pt>
                <c:pt idx="105">
                  <c:v>6.5</c:v>
                </c:pt>
                <c:pt idx="106">
                  <c:v>6.6</c:v>
                </c:pt>
                <c:pt idx="107">
                  <c:v>6.7</c:v>
                </c:pt>
                <c:pt idx="108">
                  <c:v>6.8</c:v>
                </c:pt>
                <c:pt idx="109">
                  <c:v>6.9</c:v>
                </c:pt>
                <c:pt idx="110">
                  <c:v>7</c:v>
                </c:pt>
                <c:pt idx="111">
                  <c:v>7.1</c:v>
                </c:pt>
                <c:pt idx="112">
                  <c:v>7.2</c:v>
                </c:pt>
                <c:pt idx="113">
                  <c:v>7.3</c:v>
                </c:pt>
                <c:pt idx="114">
                  <c:v>7.4</c:v>
                </c:pt>
                <c:pt idx="115">
                  <c:v>7.5</c:v>
                </c:pt>
                <c:pt idx="116">
                  <c:v>7.6</c:v>
                </c:pt>
                <c:pt idx="117">
                  <c:v>7.7</c:v>
                </c:pt>
                <c:pt idx="118">
                  <c:v>7.8</c:v>
                </c:pt>
                <c:pt idx="119">
                  <c:v>7.9</c:v>
                </c:pt>
                <c:pt idx="120">
                  <c:v>8</c:v>
                </c:pt>
                <c:pt idx="121">
                  <c:v>8.1</c:v>
                </c:pt>
                <c:pt idx="122">
                  <c:v>8.1999999999999993</c:v>
                </c:pt>
                <c:pt idx="123">
                  <c:v>8.3000000000000007</c:v>
                </c:pt>
                <c:pt idx="124">
                  <c:v>8.4</c:v>
                </c:pt>
                <c:pt idx="125">
                  <c:v>8.5</c:v>
                </c:pt>
                <c:pt idx="126">
                  <c:v>8.6</c:v>
                </c:pt>
                <c:pt idx="127">
                  <c:v>8.6999999999999993</c:v>
                </c:pt>
                <c:pt idx="128">
                  <c:v>8.8000000000000007</c:v>
                </c:pt>
                <c:pt idx="129">
                  <c:v>8.9</c:v>
                </c:pt>
                <c:pt idx="130">
                  <c:v>9</c:v>
                </c:pt>
                <c:pt idx="131">
                  <c:v>9.1</c:v>
                </c:pt>
                <c:pt idx="132">
                  <c:v>9.1999999999999993</c:v>
                </c:pt>
                <c:pt idx="133">
                  <c:v>9.3000000000000007</c:v>
                </c:pt>
                <c:pt idx="134">
                  <c:v>9.4</c:v>
                </c:pt>
                <c:pt idx="135">
                  <c:v>9.5</c:v>
                </c:pt>
                <c:pt idx="136">
                  <c:v>9.6</c:v>
                </c:pt>
                <c:pt idx="137">
                  <c:v>9.6999999999999993</c:v>
                </c:pt>
                <c:pt idx="138">
                  <c:v>9.8000000000000007</c:v>
                </c:pt>
                <c:pt idx="139">
                  <c:v>9.9</c:v>
                </c:pt>
                <c:pt idx="140">
                  <c:v>10</c:v>
                </c:pt>
              </c:numCache>
            </c:numRef>
          </c:xVal>
          <c:yVal>
            <c:numRef>
              <c:f>'(4)LOD''2''ST''distr'!$Y$4:$Y$144</c:f>
              <c:numCache>
                <c:formatCode>General</c:formatCode>
                <c:ptCount val="141"/>
                <c:pt idx="0">
                  <c:v>1.3383022576488537E-4</c:v>
                </c:pt>
                <c:pt idx="1">
                  <c:v>1.9865547139277272E-4</c:v>
                </c:pt>
                <c:pt idx="2">
                  <c:v>2.9194692579146027E-4</c:v>
                </c:pt>
                <c:pt idx="3">
                  <c:v>4.2478027055075143E-4</c:v>
                </c:pt>
                <c:pt idx="4">
                  <c:v>6.119019301137719E-4</c:v>
                </c:pt>
                <c:pt idx="5">
                  <c:v>8.7268269504576015E-4</c:v>
                </c:pt>
                <c:pt idx="6">
                  <c:v>1.2322191684730199E-3</c:v>
                </c:pt>
                <c:pt idx="7">
                  <c:v>1.7225689390536812E-3</c:v>
                </c:pt>
                <c:pt idx="8">
                  <c:v>2.3840882014648404E-3</c:v>
                </c:pt>
                <c:pt idx="9">
                  <c:v>3.2668190561999182E-3</c:v>
                </c:pt>
                <c:pt idx="10">
                  <c:v>4.4318484119380075E-3</c:v>
                </c:pt>
                <c:pt idx="11">
                  <c:v>5.9525324197758538E-3</c:v>
                </c:pt>
                <c:pt idx="12">
                  <c:v>7.9154515829799686E-3</c:v>
                </c:pt>
                <c:pt idx="13">
                  <c:v>1.0420934814422592E-2</c:v>
                </c:pt>
                <c:pt idx="14">
                  <c:v>1.3582969233685613E-2</c:v>
                </c:pt>
                <c:pt idx="15">
                  <c:v>1.752830049356854E-2</c:v>
                </c:pt>
                <c:pt idx="16">
                  <c:v>2.2394530294842899E-2</c:v>
                </c:pt>
                <c:pt idx="17">
                  <c:v>2.8327037741601186E-2</c:v>
                </c:pt>
                <c:pt idx="18">
                  <c:v>3.5474592846231424E-2</c:v>
                </c:pt>
                <c:pt idx="19">
                  <c:v>4.3983595980427191E-2</c:v>
                </c:pt>
                <c:pt idx="20">
                  <c:v>5.3990966513188063E-2</c:v>
                </c:pt>
                <c:pt idx="21">
                  <c:v>6.5615814774676595E-2</c:v>
                </c:pt>
                <c:pt idx="22">
                  <c:v>7.8950158300894149E-2</c:v>
                </c:pt>
                <c:pt idx="23">
                  <c:v>9.4049077376886947E-2</c:v>
                </c:pt>
                <c:pt idx="24">
                  <c:v>0.11092083467945554</c:v>
                </c:pt>
                <c:pt idx="25">
                  <c:v>0.12951759566589174</c:v>
                </c:pt>
                <c:pt idx="26">
                  <c:v>0.14972746563574488</c:v>
                </c:pt>
                <c:pt idx="27">
                  <c:v>0.17136859204780736</c:v>
                </c:pt>
                <c:pt idx="28">
                  <c:v>0.19418605498321295</c:v>
                </c:pt>
                <c:pt idx="29">
                  <c:v>0.21785217703255053</c:v>
                </c:pt>
                <c:pt idx="30">
                  <c:v>0.24197072451914337</c:v>
                </c:pt>
                <c:pt idx="31">
                  <c:v>0.26608524989875482</c:v>
                </c:pt>
                <c:pt idx="32">
                  <c:v>0.28969155276148273</c:v>
                </c:pt>
                <c:pt idx="33">
                  <c:v>0.31225393336676127</c:v>
                </c:pt>
                <c:pt idx="34">
                  <c:v>0.33322460289179967</c:v>
                </c:pt>
                <c:pt idx="35">
                  <c:v>0.35206532676429952</c:v>
                </c:pt>
                <c:pt idx="36">
                  <c:v>0.36827014030332333</c:v>
                </c:pt>
                <c:pt idx="37">
                  <c:v>0.38138781546052414</c:v>
                </c:pt>
                <c:pt idx="38">
                  <c:v>0.39104269397545588</c:v>
                </c:pt>
                <c:pt idx="39">
                  <c:v>0.39695254747701181</c:v>
                </c:pt>
                <c:pt idx="40">
                  <c:v>0.3989422804014327</c:v>
                </c:pt>
                <c:pt idx="41">
                  <c:v>0.39695254747701181</c:v>
                </c:pt>
                <c:pt idx="42">
                  <c:v>0.39104269397545588</c:v>
                </c:pt>
                <c:pt idx="43">
                  <c:v>0.38138781546052414</c:v>
                </c:pt>
                <c:pt idx="44">
                  <c:v>0.36827014030332333</c:v>
                </c:pt>
                <c:pt idx="45">
                  <c:v>0.35206532676429952</c:v>
                </c:pt>
                <c:pt idx="46">
                  <c:v>0.33322460289179967</c:v>
                </c:pt>
                <c:pt idx="47">
                  <c:v>0.31225393336676127</c:v>
                </c:pt>
                <c:pt idx="48">
                  <c:v>0.28969155276148273</c:v>
                </c:pt>
                <c:pt idx="49">
                  <c:v>0.26608524989875482</c:v>
                </c:pt>
                <c:pt idx="50">
                  <c:v>0.24197072451914337</c:v>
                </c:pt>
                <c:pt idx="51">
                  <c:v>0.21785217703255053</c:v>
                </c:pt>
                <c:pt idx="52">
                  <c:v>0.19418605498321295</c:v>
                </c:pt>
                <c:pt idx="53">
                  <c:v>0.17136859204780736</c:v>
                </c:pt>
                <c:pt idx="54">
                  <c:v>0.14972746563574488</c:v>
                </c:pt>
                <c:pt idx="55">
                  <c:v>0.1295175956658898</c:v>
                </c:pt>
                <c:pt idx="56">
                  <c:v>0.11092083467945554</c:v>
                </c:pt>
                <c:pt idx="57">
                  <c:v>9.4049077376886947E-2</c:v>
                </c:pt>
                <c:pt idx="58">
                  <c:v>7.8950158300892734E-2</c:v>
                </c:pt>
                <c:pt idx="59">
                  <c:v>6.561581477467536E-2</c:v>
                </c:pt>
                <c:pt idx="60">
                  <c:v>5.3990966513186953E-2</c:v>
                </c:pt>
                <c:pt idx="61">
                  <c:v>4.3983595980427191E-2</c:v>
                </c:pt>
                <c:pt idx="62">
                  <c:v>3.5474592846230668E-2</c:v>
                </c:pt>
                <c:pt idx="63">
                  <c:v>2.8327037741600516E-2</c:v>
                </c:pt>
                <c:pt idx="64">
                  <c:v>2.2394530294842355E-2</c:v>
                </c:pt>
                <c:pt idx="65">
                  <c:v>1.7528300493568086E-2</c:v>
                </c:pt>
                <c:pt idx="66">
                  <c:v>1.3582969233685271E-2</c:v>
                </c:pt>
                <c:pt idx="67">
                  <c:v>1.0420934814422318E-2</c:v>
                </c:pt>
                <c:pt idx="68">
                  <c:v>7.915451582979743E-3</c:v>
                </c:pt>
                <c:pt idx="69">
                  <c:v>5.9525324197756795E-3</c:v>
                </c:pt>
                <c:pt idx="70">
                  <c:v>4.431848411937874E-3</c:v>
                </c:pt>
                <c:pt idx="71">
                  <c:v>3.2668190561998202E-3</c:v>
                </c:pt>
                <c:pt idx="72">
                  <c:v>2.3840882014647662E-3</c:v>
                </c:pt>
                <c:pt idx="73">
                  <c:v>1.7225689390536229E-3</c:v>
                </c:pt>
                <c:pt idx="74">
                  <c:v>1.2322191684729772E-3</c:v>
                </c:pt>
                <c:pt idx="75">
                  <c:v>8.7268269504572915E-4</c:v>
                </c:pt>
                <c:pt idx="76">
                  <c:v>6.1190193011375076E-4</c:v>
                </c:pt>
                <c:pt idx="77">
                  <c:v>4.2478027055073593E-4</c:v>
                </c:pt>
                <c:pt idx="78">
                  <c:v>2.919469257914491E-4</c:v>
                </c:pt>
                <c:pt idx="79">
                  <c:v>1.9865547139276475E-4</c:v>
                </c:pt>
                <c:pt idx="80">
                  <c:v>1.3383022576488014E-4</c:v>
                </c:pt>
                <c:pt idx="81">
                  <c:v>8.926165717712912E-5</c:v>
                </c:pt>
                <c:pt idx="82">
                  <c:v>5.8943067756537443E-5</c:v>
                </c:pt>
                <c:pt idx="83">
                  <c:v>3.853519674208549E-5</c:v>
                </c:pt>
                <c:pt idx="84">
                  <c:v>2.4942471290052468E-5</c:v>
                </c:pt>
                <c:pt idx="85">
                  <c:v>1.5983741106904766E-5</c:v>
                </c:pt>
                <c:pt idx="86">
                  <c:v>1.0140852065486255E-5</c:v>
                </c:pt>
                <c:pt idx="87">
                  <c:v>6.369825178866807E-6</c:v>
                </c:pt>
                <c:pt idx="88">
                  <c:v>3.9612990910318923E-6</c:v>
                </c:pt>
                <c:pt idx="89">
                  <c:v>2.4389607458932395E-6</c:v>
                </c:pt>
                <c:pt idx="90">
                  <c:v>1.4867195147342238E-6</c:v>
                </c:pt>
                <c:pt idx="91">
                  <c:v>8.9724351623828588E-7</c:v>
                </c:pt>
                <c:pt idx="92">
                  <c:v>5.3610353446973477E-7</c:v>
                </c:pt>
                <c:pt idx="93">
                  <c:v>3.1713492167158123E-7</c:v>
                </c:pt>
                <c:pt idx="94">
                  <c:v>1.8573618445551907E-7</c:v>
                </c:pt>
                <c:pt idx="95">
                  <c:v>1.0769760042542703E-7</c:v>
                </c:pt>
                <c:pt idx="96">
                  <c:v>6.1826205001654827E-8</c:v>
                </c:pt>
                <c:pt idx="97">
                  <c:v>3.5139550948202342E-8</c:v>
                </c:pt>
                <c:pt idx="98">
                  <c:v>1.9773196406243547E-8</c:v>
                </c:pt>
                <c:pt idx="99">
                  <c:v>1.1015763624681683E-8</c:v>
                </c:pt>
                <c:pt idx="100">
                  <c:v>6.0758828498232861E-9</c:v>
                </c:pt>
                <c:pt idx="101">
                  <c:v>3.3178842435473049E-9</c:v>
                </c:pt>
                <c:pt idx="102">
                  <c:v>1.7937839079640794E-9</c:v>
                </c:pt>
                <c:pt idx="103">
                  <c:v>9.6014333703123363E-10</c:v>
                </c:pt>
                <c:pt idx="104">
                  <c:v>5.0881402816450389E-10</c:v>
                </c:pt>
                <c:pt idx="105">
                  <c:v>2.6695566147628519E-10</c:v>
                </c:pt>
                <c:pt idx="106">
                  <c:v>1.3866799941653172E-10</c:v>
                </c:pt>
                <c:pt idx="107">
                  <c:v>7.1313281239960764E-11</c:v>
                </c:pt>
                <c:pt idx="108">
                  <c:v>3.6309615017918004E-11</c:v>
                </c:pt>
                <c:pt idx="109">
                  <c:v>1.8303322170155714E-11</c:v>
                </c:pt>
                <c:pt idx="110">
                  <c:v>9.1347204083645936E-12</c:v>
                </c:pt>
                <c:pt idx="111">
                  <c:v>4.5135436772055174E-12</c:v>
                </c:pt>
                <c:pt idx="112">
                  <c:v>2.2079899631371392E-12</c:v>
                </c:pt>
                <c:pt idx="113">
                  <c:v>1.069383787154164E-12</c:v>
                </c:pt>
                <c:pt idx="114">
                  <c:v>5.1277536367966629E-13</c:v>
                </c:pt>
                <c:pt idx="115">
                  <c:v>2.4343205330290096E-13</c:v>
                </c:pt>
                <c:pt idx="116">
                  <c:v>1.144156490180137E-13</c:v>
                </c:pt>
                <c:pt idx="117">
                  <c:v>5.3241483722529429E-14</c:v>
                </c:pt>
                <c:pt idx="118">
                  <c:v>2.4528552856964324E-14</c:v>
                </c:pt>
                <c:pt idx="119">
                  <c:v>1.1187956214351817E-14</c:v>
                </c:pt>
                <c:pt idx="120">
                  <c:v>5.0522710835368927E-15</c:v>
                </c:pt>
                <c:pt idx="121">
                  <c:v>2.2588094031543032E-15</c:v>
                </c:pt>
                <c:pt idx="122">
                  <c:v>9.9983787484971794E-16</c:v>
                </c:pt>
                <c:pt idx="123">
                  <c:v>4.3816394355093266E-16</c:v>
                </c:pt>
                <c:pt idx="124">
                  <c:v>1.9010815379079637E-16</c:v>
                </c:pt>
                <c:pt idx="125">
                  <c:v>8.1662356316695502E-17</c:v>
                </c:pt>
                <c:pt idx="126">
                  <c:v>3.4729627485662082E-17</c:v>
                </c:pt>
                <c:pt idx="127">
                  <c:v>1.4622963575006579E-17</c:v>
                </c:pt>
                <c:pt idx="128">
                  <c:v>6.095758129562418E-18</c:v>
                </c:pt>
                <c:pt idx="129">
                  <c:v>2.5158057769514047E-18</c:v>
                </c:pt>
                <c:pt idx="130">
                  <c:v>1.0279773571668917E-18</c:v>
                </c:pt>
                <c:pt idx="131">
                  <c:v>4.1585989791151602E-19</c:v>
                </c:pt>
                <c:pt idx="132">
                  <c:v>1.665588032379929E-19</c:v>
                </c:pt>
                <c:pt idx="133">
                  <c:v>6.6045798607393083E-20</c:v>
                </c:pt>
                <c:pt idx="134">
                  <c:v>2.5928647011003708E-20</c:v>
                </c:pt>
                <c:pt idx="135">
                  <c:v>1.007793539430001E-20</c:v>
                </c:pt>
                <c:pt idx="136">
                  <c:v>3.8781119317469607E-21</c:v>
                </c:pt>
                <c:pt idx="137">
                  <c:v>1.4774954927042648E-21</c:v>
                </c:pt>
                <c:pt idx="138">
                  <c:v>5.5730000227206912E-22</c:v>
                </c:pt>
                <c:pt idx="139">
                  <c:v>2.0811768202028245E-22</c:v>
                </c:pt>
                <c:pt idx="140">
                  <c:v>7.6945986267064199E-23</c:v>
                </c:pt>
              </c:numCache>
            </c:numRef>
          </c:yVal>
          <c:smooth val="1"/>
          <c:extLst>
            <c:ext xmlns:c16="http://schemas.microsoft.com/office/drawing/2014/chart" uri="{C3380CC4-5D6E-409C-BE32-E72D297353CC}">
              <c16:uniqueId val="{00000000-86A9-4DCC-B64D-F429760EFCCF}"/>
            </c:ext>
          </c:extLst>
        </c:ser>
        <c:ser>
          <c:idx val="1"/>
          <c:order val="1"/>
          <c:spPr>
            <a:ln w="31750">
              <a:solidFill>
                <a:srgbClr val="FF00FF"/>
              </a:solidFill>
              <a:prstDash val="solid"/>
            </a:ln>
          </c:spPr>
          <c:marker>
            <c:symbol val="none"/>
          </c:marker>
          <c:xVal>
            <c:numRef>
              <c:f>'(4)LOD''2''ST''distr'!$Z$4:$Z$144</c:f>
              <c:numCache>
                <c:formatCode>General</c:formatCode>
                <c:ptCount val="141"/>
                <c:pt idx="0">
                  <c:v>-2</c:v>
                </c:pt>
                <c:pt idx="1">
                  <c:v>-1.9</c:v>
                </c:pt>
                <c:pt idx="2">
                  <c:v>-1.7999999999999998</c:v>
                </c:pt>
                <c:pt idx="3">
                  <c:v>-1.7000000000000002</c:v>
                </c:pt>
                <c:pt idx="4">
                  <c:v>-1.6</c:v>
                </c:pt>
                <c:pt idx="5">
                  <c:v>-1.5</c:v>
                </c:pt>
                <c:pt idx="6">
                  <c:v>-1.4</c:v>
                </c:pt>
                <c:pt idx="7">
                  <c:v>-1.2999999999999998</c:v>
                </c:pt>
                <c:pt idx="8">
                  <c:v>-1.2000000000000002</c:v>
                </c:pt>
                <c:pt idx="9">
                  <c:v>-1.1000000000000001</c:v>
                </c:pt>
                <c:pt idx="10">
                  <c:v>-1</c:v>
                </c:pt>
                <c:pt idx="11">
                  <c:v>-0.89999999999999991</c:v>
                </c:pt>
                <c:pt idx="12">
                  <c:v>-0.79999999999999982</c:v>
                </c:pt>
                <c:pt idx="13">
                  <c:v>-0.70000000000000018</c:v>
                </c:pt>
                <c:pt idx="14">
                  <c:v>-0.60000000000000009</c:v>
                </c:pt>
                <c:pt idx="15">
                  <c:v>-0.5</c:v>
                </c:pt>
                <c:pt idx="16">
                  <c:v>-0.39999999999999991</c:v>
                </c:pt>
                <c:pt idx="17">
                  <c:v>-0.29999999999999982</c:v>
                </c:pt>
                <c:pt idx="18">
                  <c:v>-0.20000000000000018</c:v>
                </c:pt>
                <c:pt idx="19">
                  <c:v>-0.10000000000000009</c:v>
                </c:pt>
                <c:pt idx="20">
                  <c:v>0</c:v>
                </c:pt>
                <c:pt idx="21">
                  <c:v>0.10000000000000009</c:v>
                </c:pt>
                <c:pt idx="22">
                  <c:v>0.19999999999999996</c:v>
                </c:pt>
                <c:pt idx="23">
                  <c:v>0.30000000000000004</c:v>
                </c:pt>
                <c:pt idx="24">
                  <c:v>0.39999999999999991</c:v>
                </c:pt>
                <c:pt idx="25">
                  <c:v>0.5</c:v>
                </c:pt>
                <c:pt idx="26">
                  <c:v>0.60000000000000009</c:v>
                </c:pt>
                <c:pt idx="27">
                  <c:v>0.7</c:v>
                </c:pt>
                <c:pt idx="28">
                  <c:v>0.8</c:v>
                </c:pt>
                <c:pt idx="29">
                  <c:v>0.89999999999999991</c:v>
                </c:pt>
                <c:pt idx="30">
                  <c:v>1</c:v>
                </c:pt>
                <c:pt idx="31">
                  <c:v>1.1000000000000001</c:v>
                </c:pt>
                <c:pt idx="32">
                  <c:v>1.2</c:v>
                </c:pt>
                <c:pt idx="33">
                  <c:v>1.3</c:v>
                </c:pt>
                <c:pt idx="34">
                  <c:v>1.4</c:v>
                </c:pt>
                <c:pt idx="35">
                  <c:v>1.5</c:v>
                </c:pt>
                <c:pt idx="36">
                  <c:v>1.6</c:v>
                </c:pt>
                <c:pt idx="37">
                  <c:v>1.7</c:v>
                </c:pt>
                <c:pt idx="38">
                  <c:v>1.8</c:v>
                </c:pt>
                <c:pt idx="39">
                  <c:v>1.9</c:v>
                </c:pt>
                <c:pt idx="40">
                  <c:v>2</c:v>
                </c:pt>
                <c:pt idx="41">
                  <c:v>2.0999999999999996</c:v>
                </c:pt>
                <c:pt idx="42">
                  <c:v>2.2000000000000002</c:v>
                </c:pt>
                <c:pt idx="43">
                  <c:v>2.2999999999999998</c:v>
                </c:pt>
                <c:pt idx="44">
                  <c:v>2.4</c:v>
                </c:pt>
                <c:pt idx="45">
                  <c:v>2.5</c:v>
                </c:pt>
                <c:pt idx="46">
                  <c:v>2.6</c:v>
                </c:pt>
                <c:pt idx="47">
                  <c:v>2.7</c:v>
                </c:pt>
                <c:pt idx="48">
                  <c:v>2.8</c:v>
                </c:pt>
                <c:pt idx="49">
                  <c:v>2.9</c:v>
                </c:pt>
                <c:pt idx="50">
                  <c:v>3</c:v>
                </c:pt>
                <c:pt idx="51">
                  <c:v>3.1</c:v>
                </c:pt>
                <c:pt idx="52">
                  <c:v>3.2</c:v>
                </c:pt>
                <c:pt idx="53">
                  <c:v>3.3</c:v>
                </c:pt>
                <c:pt idx="54">
                  <c:v>3.4</c:v>
                </c:pt>
                <c:pt idx="55">
                  <c:v>3.5000000000000098</c:v>
                </c:pt>
                <c:pt idx="56">
                  <c:v>3.6</c:v>
                </c:pt>
                <c:pt idx="57">
                  <c:v>3.7</c:v>
                </c:pt>
                <c:pt idx="58">
                  <c:v>3.80000000000001</c:v>
                </c:pt>
                <c:pt idx="59">
                  <c:v>3.9000000000000101</c:v>
                </c:pt>
                <c:pt idx="60">
                  <c:v>4.0000000000000107</c:v>
                </c:pt>
                <c:pt idx="61">
                  <c:v>4.0999999999999996</c:v>
                </c:pt>
                <c:pt idx="62">
                  <c:v>4.2000000000000099</c:v>
                </c:pt>
                <c:pt idx="63">
                  <c:v>4.3000000000000096</c:v>
                </c:pt>
                <c:pt idx="64">
                  <c:v>4.4000000000000101</c:v>
                </c:pt>
                <c:pt idx="65">
                  <c:v>4.5000000000000107</c:v>
                </c:pt>
                <c:pt idx="66">
                  <c:v>4.6000000000000103</c:v>
                </c:pt>
                <c:pt idx="67">
                  <c:v>4.7000000000000099</c:v>
                </c:pt>
                <c:pt idx="68">
                  <c:v>4.8000000000000096</c:v>
                </c:pt>
                <c:pt idx="69">
                  <c:v>4.9000000000000101</c:v>
                </c:pt>
                <c:pt idx="70">
                  <c:v>5.0000000000000107</c:v>
                </c:pt>
                <c:pt idx="71">
                  <c:v>5.1000000000000103</c:v>
                </c:pt>
                <c:pt idx="72">
                  <c:v>5.2000000000000099</c:v>
                </c:pt>
                <c:pt idx="73">
                  <c:v>5.3000000000000096</c:v>
                </c:pt>
                <c:pt idx="74">
                  <c:v>5.4000000000000101</c:v>
                </c:pt>
                <c:pt idx="75">
                  <c:v>5.5000000000000107</c:v>
                </c:pt>
                <c:pt idx="76">
                  <c:v>5.6000000000000103</c:v>
                </c:pt>
                <c:pt idx="77">
                  <c:v>5.7000000000000099</c:v>
                </c:pt>
                <c:pt idx="78">
                  <c:v>5.8000000000000096</c:v>
                </c:pt>
                <c:pt idx="79">
                  <c:v>5.9000000000000101</c:v>
                </c:pt>
                <c:pt idx="80">
                  <c:v>6.0000000000000098</c:v>
                </c:pt>
                <c:pt idx="81">
                  <c:v>6.1000000000000103</c:v>
                </c:pt>
                <c:pt idx="82">
                  <c:v>6.2000000000000099</c:v>
                </c:pt>
                <c:pt idx="83">
                  <c:v>6.3000000000000096</c:v>
                </c:pt>
                <c:pt idx="84">
                  <c:v>6.4000000000000101</c:v>
                </c:pt>
                <c:pt idx="85">
                  <c:v>6.5000000000000098</c:v>
                </c:pt>
                <c:pt idx="86">
                  <c:v>6.6000000000000103</c:v>
                </c:pt>
                <c:pt idx="87">
                  <c:v>6.7000000000000099</c:v>
                </c:pt>
                <c:pt idx="88">
                  <c:v>6.8000000000000096</c:v>
                </c:pt>
                <c:pt idx="89">
                  <c:v>6.9000000000000101</c:v>
                </c:pt>
                <c:pt idx="90">
                  <c:v>7.0000000000000098</c:v>
                </c:pt>
                <c:pt idx="91">
                  <c:v>7.1000000000000103</c:v>
                </c:pt>
                <c:pt idx="92">
                  <c:v>7.2000000000000099</c:v>
                </c:pt>
                <c:pt idx="93">
                  <c:v>7.3000000000000096</c:v>
                </c:pt>
                <c:pt idx="94">
                  <c:v>7.4000000000000101</c:v>
                </c:pt>
                <c:pt idx="95">
                  <c:v>7.5000000000000098</c:v>
                </c:pt>
                <c:pt idx="96">
                  <c:v>7.6000000000000103</c:v>
                </c:pt>
                <c:pt idx="97">
                  <c:v>7.7000000000000099</c:v>
                </c:pt>
                <c:pt idx="98">
                  <c:v>7.8000000000000096</c:v>
                </c:pt>
                <c:pt idx="99">
                  <c:v>7.9000000000000101</c:v>
                </c:pt>
                <c:pt idx="100">
                  <c:v>8</c:v>
                </c:pt>
                <c:pt idx="101">
                  <c:v>8.1</c:v>
                </c:pt>
                <c:pt idx="102">
                  <c:v>8.1999999999999993</c:v>
                </c:pt>
                <c:pt idx="103">
                  <c:v>8.3000000000000007</c:v>
                </c:pt>
                <c:pt idx="104">
                  <c:v>8.4</c:v>
                </c:pt>
                <c:pt idx="105">
                  <c:v>8.5</c:v>
                </c:pt>
                <c:pt idx="106">
                  <c:v>8.6</c:v>
                </c:pt>
                <c:pt idx="107">
                  <c:v>8.6999999999999993</c:v>
                </c:pt>
                <c:pt idx="108">
                  <c:v>8.8000000000000007</c:v>
                </c:pt>
                <c:pt idx="109">
                  <c:v>8.9</c:v>
                </c:pt>
                <c:pt idx="110">
                  <c:v>9</c:v>
                </c:pt>
                <c:pt idx="111">
                  <c:v>9.1</c:v>
                </c:pt>
                <c:pt idx="112">
                  <c:v>9.1999999999999993</c:v>
                </c:pt>
                <c:pt idx="113">
                  <c:v>9.3000000000000007</c:v>
                </c:pt>
                <c:pt idx="114">
                  <c:v>9.4</c:v>
                </c:pt>
                <c:pt idx="115">
                  <c:v>9.5</c:v>
                </c:pt>
                <c:pt idx="116">
                  <c:v>9.6</c:v>
                </c:pt>
                <c:pt idx="117">
                  <c:v>9.6999999999999993</c:v>
                </c:pt>
                <c:pt idx="118">
                  <c:v>9.8000000000000007</c:v>
                </c:pt>
                <c:pt idx="119">
                  <c:v>9.9</c:v>
                </c:pt>
                <c:pt idx="120">
                  <c:v>10</c:v>
                </c:pt>
                <c:pt idx="121">
                  <c:v>10.1</c:v>
                </c:pt>
                <c:pt idx="122">
                  <c:v>10.199999999999999</c:v>
                </c:pt>
                <c:pt idx="123">
                  <c:v>10.3</c:v>
                </c:pt>
                <c:pt idx="124">
                  <c:v>10.4</c:v>
                </c:pt>
                <c:pt idx="125">
                  <c:v>10.5</c:v>
                </c:pt>
                <c:pt idx="126">
                  <c:v>10.6</c:v>
                </c:pt>
                <c:pt idx="127">
                  <c:v>10.7</c:v>
                </c:pt>
                <c:pt idx="128">
                  <c:v>10.8</c:v>
                </c:pt>
                <c:pt idx="129">
                  <c:v>10.9</c:v>
                </c:pt>
                <c:pt idx="130">
                  <c:v>11</c:v>
                </c:pt>
                <c:pt idx="131">
                  <c:v>11.1</c:v>
                </c:pt>
                <c:pt idx="132">
                  <c:v>11.2</c:v>
                </c:pt>
                <c:pt idx="133">
                  <c:v>11.3</c:v>
                </c:pt>
                <c:pt idx="134">
                  <c:v>11.4</c:v>
                </c:pt>
                <c:pt idx="135">
                  <c:v>11.5</c:v>
                </c:pt>
                <c:pt idx="136">
                  <c:v>11.6</c:v>
                </c:pt>
                <c:pt idx="137">
                  <c:v>11.7</c:v>
                </c:pt>
                <c:pt idx="138">
                  <c:v>11.8</c:v>
                </c:pt>
                <c:pt idx="139">
                  <c:v>11.9</c:v>
                </c:pt>
                <c:pt idx="140">
                  <c:v>12</c:v>
                </c:pt>
              </c:numCache>
            </c:numRef>
          </c:xVal>
          <c:yVal>
            <c:numRef>
              <c:f>'(4)LOD''2''ST''distr'!$AA$4:$AA$144</c:f>
              <c:numCache>
                <c:formatCode>General</c:formatCode>
                <c:ptCount val="141"/>
                <c:pt idx="0">
                  <c:v>1.3383022576488537E-4</c:v>
                </c:pt>
                <c:pt idx="1">
                  <c:v>1.9865547139277272E-4</c:v>
                </c:pt>
                <c:pt idx="2">
                  <c:v>2.9194692579146027E-4</c:v>
                </c:pt>
                <c:pt idx="3">
                  <c:v>4.2478027055075143E-4</c:v>
                </c:pt>
                <c:pt idx="4">
                  <c:v>6.119019301137719E-4</c:v>
                </c:pt>
                <c:pt idx="5">
                  <c:v>8.7268269504576015E-4</c:v>
                </c:pt>
                <c:pt idx="6">
                  <c:v>1.2322191684730199E-3</c:v>
                </c:pt>
                <c:pt idx="7">
                  <c:v>1.7225689390536812E-3</c:v>
                </c:pt>
                <c:pt idx="8">
                  <c:v>2.3840882014648404E-3</c:v>
                </c:pt>
                <c:pt idx="9">
                  <c:v>3.2668190561999182E-3</c:v>
                </c:pt>
                <c:pt idx="10">
                  <c:v>4.4318484119380075E-3</c:v>
                </c:pt>
                <c:pt idx="11">
                  <c:v>5.9525324197758538E-3</c:v>
                </c:pt>
                <c:pt idx="12">
                  <c:v>7.9154515829799686E-3</c:v>
                </c:pt>
                <c:pt idx="13">
                  <c:v>1.0420934814422592E-2</c:v>
                </c:pt>
                <c:pt idx="14">
                  <c:v>1.3582969233685613E-2</c:v>
                </c:pt>
                <c:pt idx="15">
                  <c:v>1.752830049356854E-2</c:v>
                </c:pt>
                <c:pt idx="16">
                  <c:v>2.2394530294842899E-2</c:v>
                </c:pt>
                <c:pt idx="17">
                  <c:v>2.8327037741601186E-2</c:v>
                </c:pt>
                <c:pt idx="18">
                  <c:v>3.5474592846231424E-2</c:v>
                </c:pt>
                <c:pt idx="19">
                  <c:v>4.3983595980427191E-2</c:v>
                </c:pt>
                <c:pt idx="20">
                  <c:v>5.3990966513188063E-2</c:v>
                </c:pt>
                <c:pt idx="21">
                  <c:v>6.5615814774676595E-2</c:v>
                </c:pt>
                <c:pt idx="22">
                  <c:v>7.8950158300894149E-2</c:v>
                </c:pt>
                <c:pt idx="23">
                  <c:v>9.4049077376886947E-2</c:v>
                </c:pt>
                <c:pt idx="24">
                  <c:v>0.11092083467945554</c:v>
                </c:pt>
                <c:pt idx="25">
                  <c:v>0.12951759566589174</c:v>
                </c:pt>
                <c:pt idx="26">
                  <c:v>0.14972746563574488</c:v>
                </c:pt>
                <c:pt idx="27">
                  <c:v>0.17136859204780736</c:v>
                </c:pt>
                <c:pt idx="28">
                  <c:v>0.19418605498321295</c:v>
                </c:pt>
                <c:pt idx="29">
                  <c:v>0.21785217703255053</c:v>
                </c:pt>
                <c:pt idx="30">
                  <c:v>0.24197072451914337</c:v>
                </c:pt>
                <c:pt idx="31">
                  <c:v>0.26608524989875487</c:v>
                </c:pt>
                <c:pt idx="32">
                  <c:v>0.28969155276148273</c:v>
                </c:pt>
                <c:pt idx="33">
                  <c:v>0.31225393336676127</c:v>
                </c:pt>
                <c:pt idx="34">
                  <c:v>0.33322460289179967</c:v>
                </c:pt>
                <c:pt idx="35">
                  <c:v>0.35206532676429952</c:v>
                </c:pt>
                <c:pt idx="36">
                  <c:v>0.36827014030332339</c:v>
                </c:pt>
                <c:pt idx="37">
                  <c:v>0.38138781546052408</c:v>
                </c:pt>
                <c:pt idx="38">
                  <c:v>0.39104269397545594</c:v>
                </c:pt>
                <c:pt idx="39">
                  <c:v>0.39695254747701181</c:v>
                </c:pt>
                <c:pt idx="40">
                  <c:v>0.3989422804014327</c:v>
                </c:pt>
                <c:pt idx="41">
                  <c:v>0.39695254747701181</c:v>
                </c:pt>
                <c:pt idx="42">
                  <c:v>0.39104269397545588</c:v>
                </c:pt>
                <c:pt idx="43">
                  <c:v>0.38138781546052414</c:v>
                </c:pt>
                <c:pt idx="44">
                  <c:v>0.36827014030332339</c:v>
                </c:pt>
                <c:pt idx="45">
                  <c:v>0.35206532676429952</c:v>
                </c:pt>
                <c:pt idx="46">
                  <c:v>0.33322460289179967</c:v>
                </c:pt>
                <c:pt idx="47">
                  <c:v>0.31225393336676122</c:v>
                </c:pt>
                <c:pt idx="48">
                  <c:v>0.28969155276148278</c:v>
                </c:pt>
                <c:pt idx="49">
                  <c:v>0.26608524989875487</c:v>
                </c:pt>
                <c:pt idx="50">
                  <c:v>0.24197072451914337</c:v>
                </c:pt>
                <c:pt idx="51">
                  <c:v>0.21785217703255053</c:v>
                </c:pt>
                <c:pt idx="52">
                  <c:v>0.19418605498321292</c:v>
                </c:pt>
                <c:pt idx="53">
                  <c:v>0.17136859204780741</c:v>
                </c:pt>
                <c:pt idx="54">
                  <c:v>0.14972746563574488</c:v>
                </c:pt>
                <c:pt idx="55">
                  <c:v>0.12951759566588983</c:v>
                </c:pt>
                <c:pt idx="56">
                  <c:v>0.11092083467945554</c:v>
                </c:pt>
                <c:pt idx="57">
                  <c:v>9.4049077376886905E-2</c:v>
                </c:pt>
                <c:pt idx="58">
                  <c:v>7.8950158300892734E-2</c:v>
                </c:pt>
                <c:pt idx="59">
                  <c:v>6.5615814774675332E-2</c:v>
                </c:pt>
                <c:pt idx="60">
                  <c:v>5.3990966513186911E-2</c:v>
                </c:pt>
                <c:pt idx="61">
                  <c:v>4.3983595980427233E-2</c:v>
                </c:pt>
                <c:pt idx="62">
                  <c:v>3.5474592846230668E-2</c:v>
                </c:pt>
                <c:pt idx="63">
                  <c:v>2.8327037741600544E-2</c:v>
                </c:pt>
                <c:pt idx="64">
                  <c:v>2.2394530294842355E-2</c:v>
                </c:pt>
                <c:pt idx="65">
                  <c:v>1.7528300493568072E-2</c:v>
                </c:pt>
                <c:pt idx="66">
                  <c:v>1.358296923368525E-2</c:v>
                </c:pt>
                <c:pt idx="67">
                  <c:v>1.0420934814422318E-2</c:v>
                </c:pt>
                <c:pt idx="68">
                  <c:v>7.91545158297975E-3</c:v>
                </c:pt>
                <c:pt idx="69">
                  <c:v>5.9525324197756795E-3</c:v>
                </c:pt>
                <c:pt idx="70">
                  <c:v>4.4318484119378653E-3</c:v>
                </c:pt>
                <c:pt idx="71">
                  <c:v>3.2668190561998172E-3</c:v>
                </c:pt>
                <c:pt idx="72">
                  <c:v>2.3840882014647662E-3</c:v>
                </c:pt>
                <c:pt idx="73">
                  <c:v>1.7225689390536262E-3</c:v>
                </c:pt>
                <c:pt idx="74">
                  <c:v>1.2322191684729772E-3</c:v>
                </c:pt>
                <c:pt idx="75">
                  <c:v>8.7268269504572763E-4</c:v>
                </c:pt>
                <c:pt idx="76">
                  <c:v>6.1190193011374967E-4</c:v>
                </c:pt>
                <c:pt idx="77">
                  <c:v>4.2478027055073593E-4</c:v>
                </c:pt>
                <c:pt idx="78">
                  <c:v>2.9194692579144965E-4</c:v>
                </c:pt>
                <c:pt idx="79">
                  <c:v>1.9865547139276475E-4</c:v>
                </c:pt>
                <c:pt idx="80">
                  <c:v>1.3383022576488014E-4</c:v>
                </c:pt>
                <c:pt idx="81">
                  <c:v>8.926165717712912E-5</c:v>
                </c:pt>
                <c:pt idx="82">
                  <c:v>5.8943067756537443E-5</c:v>
                </c:pt>
                <c:pt idx="83">
                  <c:v>3.853519674208549E-5</c:v>
                </c:pt>
                <c:pt idx="84">
                  <c:v>2.4942471290052468E-5</c:v>
                </c:pt>
                <c:pt idx="85">
                  <c:v>1.5983741106904766E-5</c:v>
                </c:pt>
                <c:pt idx="86">
                  <c:v>1.0140852065486255E-5</c:v>
                </c:pt>
                <c:pt idx="87">
                  <c:v>6.369825178866807E-6</c:v>
                </c:pt>
                <c:pt idx="88">
                  <c:v>3.9612990910318923E-6</c:v>
                </c:pt>
                <c:pt idx="89">
                  <c:v>2.4389607458932395E-6</c:v>
                </c:pt>
                <c:pt idx="90">
                  <c:v>1.4867195147342238E-6</c:v>
                </c:pt>
                <c:pt idx="91">
                  <c:v>8.9724351623828588E-7</c:v>
                </c:pt>
                <c:pt idx="92">
                  <c:v>5.3610353446973477E-7</c:v>
                </c:pt>
                <c:pt idx="93">
                  <c:v>3.1713492167158123E-7</c:v>
                </c:pt>
                <c:pt idx="94">
                  <c:v>1.8573618445551907E-7</c:v>
                </c:pt>
                <c:pt idx="95">
                  <c:v>1.0769760042542703E-7</c:v>
                </c:pt>
                <c:pt idx="96">
                  <c:v>6.1826205001654827E-8</c:v>
                </c:pt>
                <c:pt idx="97">
                  <c:v>3.5139550948202342E-8</c:v>
                </c:pt>
                <c:pt idx="98">
                  <c:v>1.9773196406243547E-8</c:v>
                </c:pt>
                <c:pt idx="99">
                  <c:v>1.1015763624681683E-8</c:v>
                </c:pt>
                <c:pt idx="100">
                  <c:v>6.0758828498232861E-9</c:v>
                </c:pt>
                <c:pt idx="101">
                  <c:v>3.3178842435473049E-9</c:v>
                </c:pt>
                <c:pt idx="102">
                  <c:v>1.7937839079640922E-9</c:v>
                </c:pt>
                <c:pt idx="103">
                  <c:v>9.601433370312266E-10</c:v>
                </c:pt>
                <c:pt idx="104">
                  <c:v>5.0881402816450389E-10</c:v>
                </c:pt>
                <c:pt idx="105">
                  <c:v>2.6695566147628519E-10</c:v>
                </c:pt>
                <c:pt idx="106">
                  <c:v>1.3866799941653172E-10</c:v>
                </c:pt>
                <c:pt idx="107">
                  <c:v>7.1313281239961009E-11</c:v>
                </c:pt>
                <c:pt idx="108">
                  <c:v>3.6309615017917752E-11</c:v>
                </c:pt>
                <c:pt idx="109">
                  <c:v>1.8303322170155714E-11</c:v>
                </c:pt>
                <c:pt idx="110">
                  <c:v>9.1347204083645936E-12</c:v>
                </c:pt>
                <c:pt idx="111">
                  <c:v>4.5135436772055174E-12</c:v>
                </c:pt>
                <c:pt idx="112">
                  <c:v>2.207989963137155E-12</c:v>
                </c:pt>
                <c:pt idx="113">
                  <c:v>1.0693837871541565E-12</c:v>
                </c:pt>
                <c:pt idx="114">
                  <c:v>5.1277536367966629E-13</c:v>
                </c:pt>
                <c:pt idx="115">
                  <c:v>2.4343205330290096E-13</c:v>
                </c:pt>
                <c:pt idx="116">
                  <c:v>1.144156490180137E-13</c:v>
                </c:pt>
                <c:pt idx="117">
                  <c:v>5.3241483722529814E-14</c:v>
                </c:pt>
                <c:pt idx="118">
                  <c:v>2.4528552856964153E-14</c:v>
                </c:pt>
                <c:pt idx="119">
                  <c:v>1.1187956214351817E-14</c:v>
                </c:pt>
                <c:pt idx="120">
                  <c:v>5.0522710835368927E-15</c:v>
                </c:pt>
                <c:pt idx="121">
                  <c:v>2.2588094031543032E-15</c:v>
                </c:pt>
                <c:pt idx="122">
                  <c:v>9.9983787484971794E-16</c:v>
                </c:pt>
                <c:pt idx="123">
                  <c:v>4.3816394355093266E-16</c:v>
                </c:pt>
                <c:pt idx="124">
                  <c:v>1.9010815379079637E-16</c:v>
                </c:pt>
                <c:pt idx="125">
                  <c:v>8.1662356316695502E-17</c:v>
                </c:pt>
                <c:pt idx="126">
                  <c:v>3.4729627485662082E-17</c:v>
                </c:pt>
                <c:pt idx="127">
                  <c:v>1.4622963575006579E-17</c:v>
                </c:pt>
                <c:pt idx="128">
                  <c:v>6.095758129562418E-18</c:v>
                </c:pt>
                <c:pt idx="129">
                  <c:v>2.5158057769514047E-18</c:v>
                </c:pt>
                <c:pt idx="130">
                  <c:v>1.0279773571668917E-18</c:v>
                </c:pt>
                <c:pt idx="131">
                  <c:v>4.1585989791151602E-19</c:v>
                </c:pt>
                <c:pt idx="132">
                  <c:v>1.665588032379929E-19</c:v>
                </c:pt>
                <c:pt idx="133">
                  <c:v>6.6045798607393083E-20</c:v>
                </c:pt>
                <c:pt idx="134">
                  <c:v>2.5928647011003708E-20</c:v>
                </c:pt>
                <c:pt idx="135">
                  <c:v>1.007793539430001E-20</c:v>
                </c:pt>
                <c:pt idx="136">
                  <c:v>3.8781119317469607E-21</c:v>
                </c:pt>
                <c:pt idx="137">
                  <c:v>1.4774954927042648E-21</c:v>
                </c:pt>
                <c:pt idx="138">
                  <c:v>5.5730000227206912E-22</c:v>
                </c:pt>
                <c:pt idx="139">
                  <c:v>2.0811768202028245E-22</c:v>
                </c:pt>
                <c:pt idx="140">
                  <c:v>7.6945986267064199E-23</c:v>
                </c:pt>
              </c:numCache>
            </c:numRef>
          </c:yVal>
          <c:smooth val="1"/>
          <c:extLst>
            <c:ext xmlns:c16="http://schemas.microsoft.com/office/drawing/2014/chart" uri="{C3380CC4-5D6E-409C-BE32-E72D297353CC}">
              <c16:uniqueId val="{00000001-86A9-4DCC-B64D-F429760EFCCF}"/>
            </c:ext>
          </c:extLst>
        </c:ser>
        <c:ser>
          <c:idx val="2"/>
          <c:order val="2"/>
          <c:spPr>
            <a:ln w="25400">
              <a:solidFill>
                <a:srgbClr val="FF00FF"/>
              </a:solidFill>
              <a:prstDash val="solid"/>
            </a:ln>
          </c:spPr>
          <c:marker>
            <c:symbol val="none"/>
          </c:marker>
          <c:xVal>
            <c:numRef>
              <c:f>'(4)LOD''2''ST''distr'!$U$22:$U$26</c:f>
              <c:numCache>
                <c:formatCode>General</c:formatCode>
                <c:ptCount val="5"/>
                <c:pt idx="0">
                  <c:v>2</c:v>
                </c:pt>
                <c:pt idx="1">
                  <c:v>2</c:v>
                </c:pt>
              </c:numCache>
            </c:numRef>
          </c:xVal>
          <c:yVal>
            <c:numRef>
              <c:f>'(4)LOD''2''ST''distr'!$V$22:$V$26</c:f>
              <c:numCache>
                <c:formatCode>General</c:formatCode>
                <c:ptCount val="5"/>
                <c:pt idx="0">
                  <c:v>0</c:v>
                </c:pt>
                <c:pt idx="1">
                  <c:v>0.3989422804014327</c:v>
                </c:pt>
              </c:numCache>
            </c:numRef>
          </c:yVal>
          <c:smooth val="1"/>
          <c:extLst>
            <c:ext xmlns:c16="http://schemas.microsoft.com/office/drawing/2014/chart" uri="{C3380CC4-5D6E-409C-BE32-E72D297353CC}">
              <c16:uniqueId val="{00000002-86A9-4DCC-B64D-F429760EFCCF}"/>
            </c:ext>
          </c:extLst>
        </c:ser>
        <c:ser>
          <c:idx val="3"/>
          <c:order val="3"/>
          <c:spPr>
            <a:ln w="25400">
              <a:solidFill>
                <a:srgbClr val="FF0000"/>
              </a:solidFill>
              <a:prstDash val="sysDash"/>
            </a:ln>
          </c:spPr>
          <c:marker>
            <c:symbol val="square"/>
            <c:size val="11"/>
            <c:spPr>
              <a:noFill/>
              <a:ln w="9525">
                <a:noFill/>
              </a:ln>
            </c:spPr>
          </c:marker>
          <c:xVal>
            <c:numRef>
              <c:f>'(4)LOD''2''ST''distr'!$S$22:$S$27</c:f>
              <c:numCache>
                <c:formatCode>General</c:formatCode>
                <c:ptCount val="6"/>
                <c:pt idx="0">
                  <c:v>2</c:v>
                </c:pt>
                <c:pt idx="1">
                  <c:v>2</c:v>
                </c:pt>
                <c:pt idx="2">
                  <c:v>2</c:v>
                </c:pt>
                <c:pt idx="3">
                  <c:v>2</c:v>
                </c:pt>
                <c:pt idx="4">
                  <c:v>2</c:v>
                </c:pt>
                <c:pt idx="5">
                  <c:v>2</c:v>
                </c:pt>
              </c:numCache>
            </c:numRef>
          </c:xVal>
          <c:yVal>
            <c:numRef>
              <c:f>'(4)LOD''2''ST''distr'!$T$22:$T$27</c:f>
              <c:numCache>
                <c:formatCode>General</c:formatCode>
                <c:ptCount val="6"/>
                <c:pt idx="0">
                  <c:v>0</c:v>
                </c:pt>
                <c:pt idx="1">
                  <c:v>0.1</c:v>
                </c:pt>
                <c:pt idx="2">
                  <c:v>0.2</c:v>
                </c:pt>
                <c:pt idx="3">
                  <c:v>0.3</c:v>
                </c:pt>
                <c:pt idx="4">
                  <c:v>0.4</c:v>
                </c:pt>
                <c:pt idx="5">
                  <c:v>0.5</c:v>
                </c:pt>
              </c:numCache>
            </c:numRef>
          </c:yVal>
          <c:smooth val="1"/>
          <c:extLst>
            <c:ext xmlns:c16="http://schemas.microsoft.com/office/drawing/2014/chart" uri="{C3380CC4-5D6E-409C-BE32-E72D297353CC}">
              <c16:uniqueId val="{00000003-86A9-4DCC-B64D-F429760EFCCF}"/>
            </c:ext>
          </c:extLst>
        </c:ser>
        <c:ser>
          <c:idx val="4"/>
          <c:order val="4"/>
          <c:spPr>
            <a:ln w="25400">
              <a:solidFill>
                <a:srgbClr val="003366"/>
              </a:solidFill>
              <a:prstDash val="solid"/>
            </a:ln>
          </c:spPr>
          <c:marker>
            <c:symbol val="none"/>
          </c:marker>
          <c:xVal>
            <c:numRef>
              <c:f>'(4)LOD''2''ST''distr'!$Q$22:$Q$62</c:f>
              <c:numCache>
                <c:formatCode>General</c:formatCode>
                <c:ptCount val="41"/>
                <c:pt idx="0">
                  <c:v>0</c:v>
                </c:pt>
                <c:pt idx="1">
                  <c:v>0</c:v>
                </c:pt>
              </c:numCache>
            </c:numRef>
          </c:xVal>
          <c:yVal>
            <c:numRef>
              <c:f>'(4)LOD''2''ST''distr'!$R$22:$R$62</c:f>
              <c:numCache>
                <c:formatCode>General</c:formatCode>
                <c:ptCount val="41"/>
                <c:pt idx="0">
                  <c:v>0</c:v>
                </c:pt>
                <c:pt idx="1">
                  <c:v>0.3989422804014327</c:v>
                </c:pt>
              </c:numCache>
            </c:numRef>
          </c:yVal>
          <c:smooth val="1"/>
          <c:extLst>
            <c:ext xmlns:c16="http://schemas.microsoft.com/office/drawing/2014/chart" uri="{C3380CC4-5D6E-409C-BE32-E72D297353CC}">
              <c16:uniqueId val="{00000004-86A9-4DCC-B64D-F429760EFCCF}"/>
            </c:ext>
          </c:extLst>
        </c:ser>
        <c:ser>
          <c:idx val="5"/>
          <c:order val="5"/>
          <c:marker>
            <c:symbol val="none"/>
          </c:marker>
          <c:xVal>
            <c:numRef>
              <c:f>'(4)LOD''2''ST''distr'!$R$11</c:f>
              <c:numCache>
                <c:formatCode>General</c:formatCode>
                <c:ptCount val="1"/>
                <c:pt idx="0">
                  <c:v>1.6539999999999999</c:v>
                </c:pt>
              </c:numCache>
            </c:numRef>
          </c:xVal>
          <c:yVal>
            <c:numRef>
              <c:f>'(4)LOD''2''ST''distr'!$S$11</c:f>
              <c:numCache>
                <c:formatCode>0.00</c:formatCode>
                <c:ptCount val="1"/>
                <c:pt idx="0">
                  <c:v>0</c:v>
                </c:pt>
              </c:numCache>
            </c:numRef>
          </c:yVal>
          <c:smooth val="1"/>
          <c:extLst>
            <c:ext xmlns:c16="http://schemas.microsoft.com/office/drawing/2014/chart" uri="{C3380CC4-5D6E-409C-BE32-E72D297353CC}">
              <c16:uniqueId val="{00000005-86A9-4DCC-B64D-F429760EFCCF}"/>
            </c:ext>
          </c:extLst>
        </c:ser>
        <c:ser>
          <c:idx val="6"/>
          <c:order val="6"/>
          <c:tx>
            <c:v>BL_up</c:v>
          </c:tx>
          <c:spPr>
            <a:ln>
              <a:solidFill>
                <a:srgbClr val="002060"/>
              </a:solidFill>
              <a:prstDash val="sysDash"/>
            </a:ln>
          </c:spPr>
          <c:marker>
            <c:symbol val="none"/>
          </c:marker>
          <c:xVal>
            <c:numRef>
              <c:f>'(4)LOD''2''ST''distr'!$R$11:$R$12</c:f>
              <c:numCache>
                <c:formatCode>General</c:formatCode>
                <c:ptCount val="2"/>
                <c:pt idx="0">
                  <c:v>1.6539999999999999</c:v>
                </c:pt>
                <c:pt idx="1">
                  <c:v>1.6539999999999999</c:v>
                </c:pt>
              </c:numCache>
            </c:numRef>
          </c:xVal>
          <c:yVal>
            <c:numRef>
              <c:f>'(4)LOD''2''ST''distr'!$S$11:$S$12</c:f>
              <c:numCache>
                <c:formatCode>General</c:formatCode>
                <c:ptCount val="2"/>
                <c:pt idx="0" formatCode="0.00">
                  <c:v>0</c:v>
                </c:pt>
                <c:pt idx="1">
                  <c:v>0.5</c:v>
                </c:pt>
              </c:numCache>
            </c:numRef>
          </c:yVal>
          <c:smooth val="1"/>
          <c:extLst>
            <c:ext xmlns:c16="http://schemas.microsoft.com/office/drawing/2014/chart" uri="{C3380CC4-5D6E-409C-BE32-E72D297353CC}">
              <c16:uniqueId val="{00000006-86A9-4DCC-B64D-F429760EFCCF}"/>
            </c:ext>
          </c:extLst>
        </c:ser>
        <c:ser>
          <c:idx val="8"/>
          <c:order val="7"/>
          <c:tx>
            <c:v>Delta</c:v>
          </c:tx>
          <c:marker>
            <c:symbol val="none"/>
          </c:marker>
          <c:dPt>
            <c:idx val="1"/>
            <c:bubble3D val="0"/>
            <c:spPr>
              <a:ln w="41275" cmpd="sng">
                <a:solidFill>
                  <a:srgbClr val="FF0000"/>
                </a:solidFill>
                <a:headEnd type="triangle"/>
                <a:tailEnd type="triangle"/>
              </a:ln>
            </c:spPr>
            <c:extLst>
              <c:ext xmlns:c16="http://schemas.microsoft.com/office/drawing/2014/chart" uri="{C3380CC4-5D6E-409C-BE32-E72D297353CC}">
                <c16:uniqueId val="{00000008-86A9-4DCC-B64D-F429760EFCCF}"/>
              </c:ext>
            </c:extLst>
          </c:dPt>
          <c:xVal>
            <c:numRef>
              <c:f>'(4)LOD''2''ST''distr'!$I$51:$I$52</c:f>
              <c:numCache>
                <c:formatCode>General</c:formatCode>
                <c:ptCount val="2"/>
                <c:pt idx="0">
                  <c:v>0</c:v>
                </c:pt>
                <c:pt idx="1">
                  <c:v>2</c:v>
                </c:pt>
              </c:numCache>
            </c:numRef>
          </c:xVal>
          <c:yVal>
            <c:numRef>
              <c:f>'(4)LOD''2''ST''distr'!$J$51:$J$52</c:f>
              <c:numCache>
                <c:formatCode>General</c:formatCode>
                <c:ptCount val="2"/>
                <c:pt idx="0">
                  <c:v>0.4</c:v>
                </c:pt>
                <c:pt idx="1">
                  <c:v>0.4</c:v>
                </c:pt>
              </c:numCache>
            </c:numRef>
          </c:yVal>
          <c:smooth val="1"/>
          <c:extLst>
            <c:ext xmlns:c16="http://schemas.microsoft.com/office/drawing/2014/chart" uri="{C3380CC4-5D6E-409C-BE32-E72D297353CC}">
              <c16:uniqueId val="{00000009-86A9-4DCC-B64D-F429760EFCCF}"/>
            </c:ext>
          </c:extLst>
        </c:ser>
        <c:dLbls>
          <c:showLegendKey val="0"/>
          <c:showVal val="0"/>
          <c:showCatName val="0"/>
          <c:showSerName val="0"/>
          <c:showPercent val="0"/>
          <c:showBubbleSize val="0"/>
        </c:dLbls>
        <c:axId val="388817496"/>
        <c:axId val="388817104"/>
      </c:scatterChart>
      <c:valAx>
        <c:axId val="388817496"/>
        <c:scaling>
          <c:orientation val="minMax"/>
          <c:max val="14"/>
          <c:min val="-2"/>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388817104"/>
        <c:crosses val="autoZero"/>
        <c:crossBetween val="midCat"/>
        <c:majorUnit val="1"/>
      </c:valAx>
      <c:valAx>
        <c:axId val="388817104"/>
        <c:scaling>
          <c:orientation val="minMax"/>
          <c:max val="0.5"/>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388817496"/>
        <c:crossesAt val="-6"/>
        <c:crossBetween val="midCat"/>
        <c:majorUnit val="0.1"/>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00" b="1" i="0" u="none" strike="noStrike" baseline="0">
          <a:solidFill>
            <a:srgbClr val="000000"/>
          </a:solidFill>
          <a:latin typeface="Arial"/>
          <a:ea typeface="Arial"/>
          <a:cs typeface="Arial"/>
        </a:defRPr>
      </a:pPr>
      <a:endParaRPr lang="en-US"/>
    </a:p>
  </c:txPr>
  <c:printSettings>
    <c:headerFooter alignWithMargins="0"/>
    <c:pageMargins b="1" l="0.75000000000000966" r="0.75000000000000966"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69414719211609"/>
          <c:y val="4.2594226364142618E-2"/>
          <c:w val="0.84499314716735829"/>
          <c:h val="0.81710623011785188"/>
        </c:manualLayout>
      </c:layout>
      <c:scatterChart>
        <c:scatterStyle val="smoothMarker"/>
        <c:varyColors val="0"/>
        <c:ser>
          <c:idx val="0"/>
          <c:order val="0"/>
          <c:tx>
            <c:strRef>
              <c:f>'(5)Uf_target'!$D$12</c:f>
              <c:strCache>
                <c:ptCount val="1"/>
                <c:pt idx="0">
                  <c:v>Uf ppm</c:v>
                </c:pt>
              </c:strCache>
            </c:strRef>
          </c:tx>
          <c:spPr>
            <a:ln w="31750" cap="rnd">
              <a:solidFill>
                <a:schemeClr val="accent1"/>
              </a:solidFill>
              <a:round/>
            </a:ln>
            <a:effectLst/>
          </c:spPr>
          <c:marker>
            <c:symbol val="none"/>
          </c:marker>
          <c:xVal>
            <c:numRef>
              <c:f>'(5)Uf_target'!$C$13:$C$27</c:f>
              <c:numCache>
                <c:formatCode>0.000</c:formatCode>
                <c:ptCount val="15"/>
                <c:pt idx="0">
                  <c:v>2E-3</c:v>
                </c:pt>
                <c:pt idx="1">
                  <c:v>4.0000000000000001E-3</c:v>
                </c:pt>
                <c:pt idx="2">
                  <c:v>8.0000000000000002E-3</c:v>
                </c:pt>
                <c:pt idx="3">
                  <c:v>1.1999999999999999E-2</c:v>
                </c:pt>
                <c:pt idx="4">
                  <c:v>0.01</c:v>
                </c:pt>
                <c:pt idx="5">
                  <c:v>1.6E-2</c:v>
                </c:pt>
                <c:pt idx="6">
                  <c:v>0.02</c:v>
                </c:pt>
                <c:pt idx="7">
                  <c:v>2.9999999999999995E-2</c:v>
                </c:pt>
                <c:pt idx="8">
                  <c:v>0.08</c:v>
                </c:pt>
                <c:pt idx="9">
                  <c:v>9.9999999999999992E-2</c:v>
                </c:pt>
                <c:pt idx="10">
                  <c:v>0.19999999999999998</c:v>
                </c:pt>
                <c:pt idx="11">
                  <c:v>0.23999999999999996</c:v>
                </c:pt>
                <c:pt idx="12">
                  <c:v>0.3</c:v>
                </c:pt>
                <c:pt idx="13">
                  <c:v>0.39999999999999997</c:v>
                </c:pt>
                <c:pt idx="14">
                  <c:v>0.99999999999999989</c:v>
                </c:pt>
              </c:numCache>
            </c:numRef>
          </c:xVal>
          <c:yVal>
            <c:numRef>
              <c:f>'(5)Uf_target'!$D$13:$D$27</c:f>
              <c:numCache>
                <c:formatCode>0.00000</c:formatCode>
                <c:ptCount val="15"/>
                <c:pt idx="0">
                  <c:v>6.0107902974567322E-3</c:v>
                </c:pt>
                <c:pt idx="1">
                  <c:v>6.0430455897668017E-3</c:v>
                </c:pt>
                <c:pt idx="2">
                  <c:v>6.1703808634475709E-3</c:v>
                </c:pt>
                <c:pt idx="3">
                  <c:v>6.3769585226814826E-3</c:v>
                </c:pt>
                <c:pt idx="4">
                  <c:v>6.2641839053463296E-3</c:v>
                </c:pt>
                <c:pt idx="5">
                  <c:v>6.6554038194537824E-3</c:v>
                </c:pt>
                <c:pt idx="6">
                  <c:v>6.9971422738143597E-3</c:v>
                </c:pt>
                <c:pt idx="7">
                  <c:v>8.0721744282442245E-3</c:v>
                </c:pt>
                <c:pt idx="8">
                  <c:v>1.5599999999999999E-2</c:v>
                </c:pt>
                <c:pt idx="9">
                  <c:v>1.8973665961010275E-2</c:v>
                </c:pt>
                <c:pt idx="10">
                  <c:v>3.6496575181789316E-2</c:v>
                </c:pt>
                <c:pt idx="11">
                  <c:v>4.3614676428926982E-2</c:v>
                </c:pt>
                <c:pt idx="12">
                  <c:v>5.4332310828824497E-2</c:v>
                </c:pt>
                <c:pt idx="13">
                  <c:v>7.2249567472753767E-2</c:v>
                </c:pt>
                <c:pt idx="14">
                  <c:v>0.18009997223764357</c:v>
                </c:pt>
              </c:numCache>
            </c:numRef>
          </c:yVal>
          <c:smooth val="1"/>
          <c:extLst>
            <c:ext xmlns:c16="http://schemas.microsoft.com/office/drawing/2014/chart" uri="{C3380CC4-5D6E-409C-BE32-E72D297353CC}">
              <c16:uniqueId val="{00000000-F25D-4830-99CC-FAF20D7FB4EA}"/>
            </c:ext>
          </c:extLst>
        </c:ser>
        <c:ser>
          <c:idx val="1"/>
          <c:order val="1"/>
          <c:spPr>
            <a:ln w="31750" cap="rnd">
              <a:solidFill>
                <a:schemeClr val="accent2"/>
              </a:solidFill>
              <a:round/>
            </a:ln>
            <a:effectLst/>
          </c:spPr>
          <c:marker>
            <c:symbol val="none"/>
          </c:marker>
          <c:xVal>
            <c:numRef>
              <c:f>'(5)Uf_target'!$C$13:$C$27</c:f>
              <c:numCache>
                <c:formatCode>0.000</c:formatCode>
                <c:ptCount val="15"/>
                <c:pt idx="0">
                  <c:v>2E-3</c:v>
                </c:pt>
                <c:pt idx="1">
                  <c:v>4.0000000000000001E-3</c:v>
                </c:pt>
                <c:pt idx="2">
                  <c:v>8.0000000000000002E-3</c:v>
                </c:pt>
                <c:pt idx="3">
                  <c:v>1.1999999999999999E-2</c:v>
                </c:pt>
                <c:pt idx="4">
                  <c:v>0.01</c:v>
                </c:pt>
                <c:pt idx="5">
                  <c:v>1.6E-2</c:v>
                </c:pt>
                <c:pt idx="6">
                  <c:v>0.02</c:v>
                </c:pt>
                <c:pt idx="7">
                  <c:v>2.9999999999999995E-2</c:v>
                </c:pt>
                <c:pt idx="8">
                  <c:v>0.08</c:v>
                </c:pt>
                <c:pt idx="9">
                  <c:v>9.9999999999999992E-2</c:v>
                </c:pt>
                <c:pt idx="10">
                  <c:v>0.19999999999999998</c:v>
                </c:pt>
                <c:pt idx="11">
                  <c:v>0.23999999999999996</c:v>
                </c:pt>
                <c:pt idx="12">
                  <c:v>0.3</c:v>
                </c:pt>
                <c:pt idx="13">
                  <c:v>0.39999999999999997</c:v>
                </c:pt>
                <c:pt idx="14">
                  <c:v>0.99999999999999989</c:v>
                </c:pt>
              </c:numCache>
            </c:numRef>
          </c:xVal>
          <c:yVal>
            <c:numRef>
              <c:f>'(5)Uf_target'!$E$13:$E$27</c:f>
              <c:numCache>
                <c:formatCode>General</c:formatCode>
                <c:ptCount val="15"/>
                <c:pt idx="0" formatCode="0.00E+00">
                  <c:v>4.3999999999999996E-4</c:v>
                </c:pt>
                <c:pt idx="1">
                  <c:v>8.7999999999999992E-4</c:v>
                </c:pt>
                <c:pt idx="2">
                  <c:v>1.7599999999999998E-3</c:v>
                </c:pt>
                <c:pt idx="3">
                  <c:v>2.6399999999999996E-3</c:v>
                </c:pt>
                <c:pt idx="4">
                  <c:v>2.2000000000000001E-3</c:v>
                </c:pt>
                <c:pt idx="5">
                  <c:v>3.5199999999999997E-3</c:v>
                </c:pt>
                <c:pt idx="6">
                  <c:v>4.4000000000000003E-3</c:v>
                </c:pt>
                <c:pt idx="7">
                  <c:v>6.5999999999999991E-3</c:v>
                </c:pt>
                <c:pt idx="8">
                  <c:v>1.7600000000000001E-2</c:v>
                </c:pt>
                <c:pt idx="9">
                  <c:v>2.1999999999999999E-2</c:v>
                </c:pt>
                <c:pt idx="10">
                  <c:v>4.3999999999999997E-2</c:v>
                </c:pt>
                <c:pt idx="11">
                  <c:v>5.2799999999999993E-2</c:v>
                </c:pt>
                <c:pt idx="12">
                  <c:v>6.6000000000000003E-2</c:v>
                </c:pt>
                <c:pt idx="13">
                  <c:v>8.7999999999999995E-2</c:v>
                </c:pt>
                <c:pt idx="14">
                  <c:v>0.21999999999999997</c:v>
                </c:pt>
              </c:numCache>
            </c:numRef>
          </c:yVal>
          <c:smooth val="1"/>
          <c:extLst>
            <c:ext xmlns:c16="http://schemas.microsoft.com/office/drawing/2014/chart" uri="{C3380CC4-5D6E-409C-BE32-E72D297353CC}">
              <c16:uniqueId val="{00000001-F25D-4830-99CC-FAF20D7FB4EA}"/>
            </c:ext>
          </c:extLst>
        </c:ser>
        <c:ser>
          <c:idx val="2"/>
          <c:order val="2"/>
          <c:tx>
            <c:v>MDK</c:v>
          </c:tx>
          <c:spPr>
            <a:ln w="47625" cap="rnd" cmpd="sng">
              <a:solidFill>
                <a:srgbClr val="FF0000"/>
              </a:solidFill>
              <a:round/>
            </a:ln>
            <a:effectLst/>
          </c:spPr>
          <c:marker>
            <c:symbol val="none"/>
          </c:marker>
          <c:xVal>
            <c:numRef>
              <c:f>'(5)Uf_target'!$P$11:$P$12</c:f>
              <c:numCache>
                <c:formatCode>General</c:formatCode>
                <c:ptCount val="2"/>
                <c:pt idx="0">
                  <c:v>0.2</c:v>
                </c:pt>
                <c:pt idx="1">
                  <c:v>0.2</c:v>
                </c:pt>
              </c:numCache>
            </c:numRef>
          </c:xVal>
          <c:yVal>
            <c:numRef>
              <c:f>'(5)Uf_target'!$O$11:$O$12</c:f>
              <c:numCache>
                <c:formatCode>General</c:formatCode>
                <c:ptCount val="2"/>
                <c:pt idx="0">
                  <c:v>0</c:v>
                </c:pt>
                <c:pt idx="1">
                  <c:v>0.1</c:v>
                </c:pt>
              </c:numCache>
            </c:numRef>
          </c:yVal>
          <c:smooth val="1"/>
          <c:extLst>
            <c:ext xmlns:c16="http://schemas.microsoft.com/office/drawing/2014/chart" uri="{C3380CC4-5D6E-409C-BE32-E72D297353CC}">
              <c16:uniqueId val="{00000002-F25D-4830-99CC-FAF20D7FB4EA}"/>
            </c:ext>
          </c:extLst>
        </c:ser>
        <c:ser>
          <c:idx val="4"/>
          <c:order val="3"/>
          <c:spPr>
            <a:ln w="19050" cap="rnd">
              <a:solidFill>
                <a:schemeClr val="accent5"/>
              </a:solidFill>
              <a:round/>
            </a:ln>
            <a:effectLst/>
          </c:spPr>
          <c:marker>
            <c:symbol val="none"/>
          </c:marker>
          <c:xVal>
            <c:numRef>
              <c:f>'(5)Uf_target'!$C$13:$C$27</c:f>
              <c:numCache>
                <c:formatCode>0.000</c:formatCode>
                <c:ptCount val="15"/>
                <c:pt idx="0">
                  <c:v>2E-3</c:v>
                </c:pt>
                <c:pt idx="1">
                  <c:v>4.0000000000000001E-3</c:v>
                </c:pt>
                <c:pt idx="2">
                  <c:v>8.0000000000000002E-3</c:v>
                </c:pt>
                <c:pt idx="3">
                  <c:v>1.1999999999999999E-2</c:v>
                </c:pt>
                <c:pt idx="4">
                  <c:v>0.01</c:v>
                </c:pt>
                <c:pt idx="5">
                  <c:v>1.6E-2</c:v>
                </c:pt>
                <c:pt idx="6">
                  <c:v>0.02</c:v>
                </c:pt>
                <c:pt idx="7">
                  <c:v>2.9999999999999995E-2</c:v>
                </c:pt>
                <c:pt idx="8">
                  <c:v>0.08</c:v>
                </c:pt>
                <c:pt idx="9">
                  <c:v>9.9999999999999992E-2</c:v>
                </c:pt>
                <c:pt idx="10">
                  <c:v>0.19999999999999998</c:v>
                </c:pt>
                <c:pt idx="11">
                  <c:v>0.23999999999999996</c:v>
                </c:pt>
                <c:pt idx="12">
                  <c:v>0.3</c:v>
                </c:pt>
                <c:pt idx="13">
                  <c:v>0.39999999999999997</c:v>
                </c:pt>
                <c:pt idx="14">
                  <c:v>0.99999999999999989</c:v>
                </c:pt>
              </c:numCache>
            </c:numRef>
          </c:xVal>
          <c:yVal>
            <c:numRef>
              <c:f>'(5)Uf_target'!$P$11:$P$12</c:f>
              <c:numCache>
                <c:formatCode>General</c:formatCode>
                <c:ptCount val="2"/>
                <c:pt idx="0">
                  <c:v>0.2</c:v>
                </c:pt>
                <c:pt idx="1">
                  <c:v>0.2</c:v>
                </c:pt>
              </c:numCache>
            </c:numRef>
          </c:yVal>
          <c:smooth val="1"/>
          <c:extLst>
            <c:ext xmlns:c16="http://schemas.microsoft.com/office/drawing/2014/chart" uri="{C3380CC4-5D6E-409C-BE32-E72D297353CC}">
              <c16:uniqueId val="{00000003-F25D-4830-99CC-FAF20D7FB4EA}"/>
            </c:ext>
          </c:extLst>
        </c:ser>
        <c:dLbls>
          <c:showLegendKey val="0"/>
          <c:showVal val="0"/>
          <c:showCatName val="0"/>
          <c:showSerName val="0"/>
          <c:showPercent val="0"/>
          <c:showBubbleSize val="0"/>
        </c:dLbls>
        <c:axId val="488978568"/>
        <c:axId val="837421560"/>
      </c:scatterChart>
      <c:valAx>
        <c:axId val="488978568"/>
        <c:scaling>
          <c:orientation val="minMax"/>
          <c:max val="0.3000000000000000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b="1"/>
                  <a:t> C mg/kg</a:t>
                </a:r>
              </a:p>
            </c:rich>
          </c:tx>
          <c:layout/>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837421560"/>
        <c:crosses val="autoZero"/>
        <c:crossBetween val="midCat"/>
      </c:valAx>
      <c:valAx>
        <c:axId val="837421560"/>
        <c:scaling>
          <c:orientation val="minMax"/>
          <c:max val="8.0000000000000016E-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US" b="1"/>
                  <a:t>Uf mg/kg</a:t>
                </a:r>
              </a:p>
            </c:rich>
          </c:tx>
          <c:layout>
            <c:manualLayout>
              <c:xMode val="edge"/>
              <c:yMode val="edge"/>
              <c:x val="3.6078148319548297E-3"/>
              <c:y val="0.35535205758292243"/>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crossAx val="4889785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1">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Spin" dx="22" fmlaLink="$G$15" max="120" min="90" page="10" val="108"/>
</file>

<file path=xl/ctrlProps/ctrlProp10.xml><?xml version="1.0" encoding="utf-8"?>
<formControlPr xmlns="http://schemas.microsoft.com/office/spreadsheetml/2009/9/main" objectType="Spin" dx="22" fmlaLink="$D$23" max="10" page="10" val="0"/>
</file>

<file path=xl/ctrlProps/ctrlProp11.xml><?xml version="1.0" encoding="utf-8"?>
<formControlPr xmlns="http://schemas.microsoft.com/office/spreadsheetml/2009/9/main" objectType="Spin" dx="22" fmlaLink="A23" max="10" min="1" page="10"/>
</file>

<file path=xl/ctrlProps/ctrlProp12.xml><?xml version="1.0" encoding="utf-8"?>
<formControlPr xmlns="http://schemas.microsoft.com/office/spreadsheetml/2009/9/main" objectType="Drop" dropLines="10" dropStyle="combo" dx="16" fmlaLink="$S$22" fmlaRange="$O$23:$O$32" sel="2" val="0"/>
</file>

<file path=xl/ctrlProps/ctrlProp13.xml><?xml version="1.0" encoding="utf-8"?>
<formControlPr xmlns="http://schemas.microsoft.com/office/spreadsheetml/2009/9/main" objectType="Spin" dx="22" fmlaLink="$F$8" max="100" min="1" page="10" val="18"/>
</file>

<file path=xl/ctrlProps/ctrlProp14.xml><?xml version="1.0" encoding="utf-8"?>
<formControlPr xmlns="http://schemas.microsoft.com/office/spreadsheetml/2009/9/main" objectType="Spin" dx="22" fmlaLink="$G$8" max="100" min="1" page="10" val="20"/>
</file>

<file path=xl/ctrlProps/ctrlProp15.xml><?xml version="1.0" encoding="utf-8"?>
<formControlPr xmlns="http://schemas.microsoft.com/office/spreadsheetml/2009/9/main" objectType="Spin" dx="22" fmlaLink="$I$8" max="300" page="10" val="220"/>
</file>

<file path=xl/ctrlProps/ctrlProp16.xml><?xml version="1.0" encoding="utf-8"?>
<formControlPr xmlns="http://schemas.microsoft.com/office/spreadsheetml/2009/9/main" objectType="Spin" dx="22" fmlaLink="$E$8" max="600" min="1" page="10" val="12"/>
</file>

<file path=xl/ctrlProps/ctrlProp17.xml><?xml version="1.0" encoding="utf-8"?>
<formControlPr xmlns="http://schemas.microsoft.com/office/spreadsheetml/2009/9/main" objectType="Spin" dx="22" fmlaLink="$A$9" max="600" min="1" page="10" val="20"/>
</file>

<file path=xl/ctrlProps/ctrlProp2.xml><?xml version="1.0" encoding="utf-8"?>
<formControlPr xmlns="http://schemas.microsoft.com/office/spreadsheetml/2009/9/main" objectType="Spin" dx="22" fmlaLink="$I$15" max="100" min="1" page="10" val="8"/>
</file>

<file path=xl/ctrlProps/ctrlProp3.xml><?xml version="1.0" encoding="utf-8"?>
<formControlPr xmlns="http://schemas.microsoft.com/office/spreadsheetml/2009/9/main" objectType="Spin" dx="22" fmlaLink="$D$6" max="300" page="10"/>
</file>

<file path=xl/ctrlProps/ctrlProp4.xml><?xml version="1.0" encoding="utf-8"?>
<formControlPr xmlns="http://schemas.microsoft.com/office/spreadsheetml/2009/9/main" objectType="Spin" dx="22" fmlaLink="$B$9" max="60" min="1" page="10"/>
</file>

<file path=xl/ctrlProps/ctrlProp5.xml><?xml version="1.0" encoding="utf-8"?>
<formControlPr xmlns="http://schemas.microsoft.com/office/spreadsheetml/2009/9/main" objectType="Spin" dx="22" fmlaLink="$I$9" max="100" min="1" page="10" val="5"/>
</file>

<file path=xl/ctrlProps/ctrlProp6.xml><?xml version="1.0" encoding="utf-8"?>
<formControlPr xmlns="http://schemas.microsoft.com/office/spreadsheetml/2009/9/main" objectType="Spin" dx="22" fmlaLink="$I$11" max="100" min="1" page="10"/>
</file>

<file path=xl/ctrlProps/ctrlProp7.xml><?xml version="1.0" encoding="utf-8"?>
<formControlPr xmlns="http://schemas.microsoft.com/office/spreadsheetml/2009/9/main" objectType="Spin" dx="22" fmlaLink="$C$4" max="60" min="4" page="10" val="50"/>
</file>

<file path=xl/ctrlProps/ctrlProp8.xml><?xml version="1.0" encoding="utf-8"?>
<formControlPr xmlns="http://schemas.microsoft.com/office/spreadsheetml/2009/9/main" objectType="Spin" dx="22" fmlaLink="$D$7" max="20" page="10" val="0"/>
</file>

<file path=xl/ctrlProps/ctrlProp9.xml><?xml version="1.0" encoding="utf-8"?>
<formControlPr xmlns="http://schemas.microsoft.com/office/spreadsheetml/2009/9/main" objectType="Spin" dx="22" fmlaLink="$AB$12" inc="5" max="300" page="10" val="170"/>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1.wmf"/><Relationship Id="rId7" Type="http://schemas.openxmlformats.org/officeDocument/2006/relationships/image" Target="../media/image5.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4.png"/><Relationship Id="rId5" Type="http://schemas.openxmlformats.org/officeDocument/2006/relationships/image" Target="../media/image3.wmf"/><Relationship Id="rId10" Type="http://schemas.openxmlformats.org/officeDocument/2006/relationships/image" Target="../media/image8.png"/><Relationship Id="rId4" Type="http://schemas.openxmlformats.org/officeDocument/2006/relationships/image" Target="../media/image2.wmf"/><Relationship Id="rId9" Type="http://schemas.openxmlformats.org/officeDocument/2006/relationships/image" Target="../media/image7.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chart" Target="../charts/chart4.xml"/><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chart" Target="../charts/chart3.xml"/><Relationship Id="rId16" Type="http://schemas.openxmlformats.org/officeDocument/2006/relationships/image" Target="../media/image24.png"/><Relationship Id="rId1" Type="http://schemas.openxmlformats.org/officeDocument/2006/relationships/image" Target="../media/image11.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9.png"/><Relationship Id="rId7" Type="http://schemas.openxmlformats.org/officeDocument/2006/relationships/image" Target="../media/image33.emf"/><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32.emf"/><Relationship Id="rId5" Type="http://schemas.openxmlformats.org/officeDocument/2006/relationships/image" Target="../media/image31.emf"/><Relationship Id="rId4" Type="http://schemas.openxmlformats.org/officeDocument/2006/relationships/image" Target="../media/image30.png"/><Relationship Id="rId9" Type="http://schemas.openxmlformats.org/officeDocument/2006/relationships/image" Target="../media/image3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9.png"/><Relationship Id="rId7" Type="http://schemas.openxmlformats.org/officeDocument/2006/relationships/image" Target="../media/image35.png"/><Relationship Id="rId2" Type="http://schemas.openxmlformats.org/officeDocument/2006/relationships/chart" Target="../charts/chart7.xml"/><Relationship Id="rId1" Type="http://schemas.openxmlformats.org/officeDocument/2006/relationships/image" Target="../media/image38.emf"/><Relationship Id="rId6" Type="http://schemas.openxmlformats.org/officeDocument/2006/relationships/image" Target="../media/image42.png"/><Relationship Id="rId5" Type="http://schemas.openxmlformats.org/officeDocument/2006/relationships/image" Target="../media/image41.png"/><Relationship Id="rId4" Type="http://schemas.openxmlformats.org/officeDocument/2006/relationships/image" Target="../media/image40.png"/></Relationships>
</file>

<file path=xl/drawings/_rels/drawing5.xml.rels><?xml version="1.0" encoding="UTF-8" standalone="yes"?>
<Relationships xmlns="http://schemas.openxmlformats.org/package/2006/relationships"><Relationship Id="rId8" Type="http://schemas.openxmlformats.org/officeDocument/2006/relationships/image" Target="../media/image49.png"/><Relationship Id="rId3" Type="http://schemas.openxmlformats.org/officeDocument/2006/relationships/chart" Target="../charts/chart8.xml"/><Relationship Id="rId7" Type="http://schemas.openxmlformats.org/officeDocument/2006/relationships/image" Target="../media/image48.emf"/><Relationship Id="rId2" Type="http://schemas.openxmlformats.org/officeDocument/2006/relationships/image" Target="../media/image44.jpg"/><Relationship Id="rId1" Type="http://schemas.openxmlformats.org/officeDocument/2006/relationships/image" Target="../media/image43.png"/><Relationship Id="rId6" Type="http://schemas.openxmlformats.org/officeDocument/2006/relationships/image" Target="../media/image47.png"/><Relationship Id="rId5" Type="http://schemas.openxmlformats.org/officeDocument/2006/relationships/image" Target="../media/image46.emf"/><Relationship Id="rId10" Type="http://schemas.openxmlformats.org/officeDocument/2006/relationships/image" Target="../media/image51.png"/><Relationship Id="rId4" Type="http://schemas.openxmlformats.org/officeDocument/2006/relationships/image" Target="../media/image45.png"/><Relationship Id="rId9" Type="http://schemas.openxmlformats.org/officeDocument/2006/relationships/image" Target="../media/image50.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image" Target="../media/image40.png"/><Relationship Id="rId7" Type="http://schemas.openxmlformats.org/officeDocument/2006/relationships/image" Target="../media/image59.png"/><Relationship Id="rId2" Type="http://schemas.openxmlformats.org/officeDocument/2006/relationships/image" Target="../media/image55.png"/><Relationship Id="rId1" Type="http://schemas.openxmlformats.org/officeDocument/2006/relationships/image" Target="../media/image54.png"/><Relationship Id="rId6" Type="http://schemas.openxmlformats.org/officeDocument/2006/relationships/image" Target="../media/image58.png"/><Relationship Id="rId11" Type="http://schemas.openxmlformats.org/officeDocument/2006/relationships/image" Target="../media/image62.wmf"/><Relationship Id="rId5" Type="http://schemas.openxmlformats.org/officeDocument/2006/relationships/image" Target="../media/image57.png"/><Relationship Id="rId10" Type="http://schemas.openxmlformats.org/officeDocument/2006/relationships/image" Target="../media/image61.png"/><Relationship Id="rId4" Type="http://schemas.openxmlformats.org/officeDocument/2006/relationships/image" Target="../media/image56.png"/><Relationship Id="rId9" Type="http://schemas.openxmlformats.org/officeDocument/2006/relationships/image" Target="../media/image60.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 Id="rId4" Type="http://schemas.openxmlformats.org/officeDocument/2006/relationships/image" Target="../media/image28.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3.emf"/><Relationship Id="rId2" Type="http://schemas.openxmlformats.org/officeDocument/2006/relationships/image" Target="../media/image37.emf"/><Relationship Id="rId1" Type="http://schemas.openxmlformats.org/officeDocument/2006/relationships/image" Target="../media/image52.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8</xdr:col>
      <xdr:colOff>174625</xdr:colOff>
      <xdr:row>12</xdr:row>
      <xdr:rowOff>104775</xdr:rowOff>
    </xdr:to>
    <xdr:graphicFrame macro="">
      <xdr:nvGraphicFramePr>
        <xdr:cNvPr id="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49280</xdr:colOff>
      <xdr:row>7</xdr:row>
      <xdr:rowOff>76200</xdr:rowOff>
    </xdr:from>
    <xdr:to>
      <xdr:col>12</xdr:col>
      <xdr:colOff>495299</xdr:colOff>
      <xdr:row>19</xdr:row>
      <xdr:rowOff>126309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4</xdr:col>
          <xdr:colOff>133350</xdr:colOff>
          <xdr:row>13</xdr:row>
          <xdr:rowOff>0</xdr:rowOff>
        </xdr:from>
        <xdr:to>
          <xdr:col>5</xdr:col>
          <xdr:colOff>19050</xdr:colOff>
          <xdr:row>15</xdr:row>
          <xdr:rowOff>152400</xdr:rowOff>
        </xdr:to>
        <xdr:sp macro="" textlink="">
          <xdr:nvSpPr>
            <xdr:cNvPr id="9217" name="Spinner 1" hidden="1">
              <a:extLst>
                <a:ext uri="{63B3BB69-23CF-44E3-9099-C40C66FF867C}">
                  <a14:compatExt spid="_x0000_s921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28575</xdr:colOff>
          <xdr:row>14</xdr:row>
          <xdr:rowOff>66675</xdr:rowOff>
        </xdr:from>
        <xdr:to>
          <xdr:col>8</xdr:col>
          <xdr:colOff>295275</xdr:colOff>
          <xdr:row>15</xdr:row>
          <xdr:rowOff>219075</xdr:rowOff>
        </xdr:to>
        <xdr:sp macro="" textlink="">
          <xdr:nvSpPr>
            <xdr:cNvPr id="9218" name="Spinner 2" hidden="1">
              <a:extLst>
                <a:ext uri="{63B3BB69-23CF-44E3-9099-C40C66FF867C}">
                  <a14:compatExt spid="_x0000_s9218"/>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11</xdr:col>
      <xdr:colOff>66674</xdr:colOff>
      <xdr:row>4</xdr:row>
      <xdr:rowOff>109193</xdr:rowOff>
    </xdr:from>
    <xdr:to>
      <xdr:col>14</xdr:col>
      <xdr:colOff>164407</xdr:colOff>
      <xdr:row>7</xdr:row>
      <xdr:rowOff>52664</xdr:rowOff>
    </xdr:to>
    <xdr:pic>
      <xdr:nvPicPr>
        <xdr:cNvPr id="6" name="Pictur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4999" y="1052168"/>
          <a:ext cx="1678883" cy="467346"/>
        </a:xfrm>
        <a:prstGeom prst="rect">
          <a:avLst/>
        </a:prstGeom>
        <a:solidFill>
          <a:srgbClr val="ADE2FE">
            <a:alpha val="59999"/>
          </a:srgbClr>
        </a:solidFill>
        <a:ln w="19050">
          <a:solidFill>
            <a:srgbClr val="000099"/>
          </a:solidFill>
          <a:miter lim="800000"/>
          <a:headEnd/>
          <a:tailEnd/>
        </a:ln>
      </xdr:spPr>
    </xdr:pic>
    <xdr:clientData/>
  </xdr:twoCellAnchor>
  <xdr:twoCellAnchor editAs="oneCell">
    <xdr:from>
      <xdr:col>11</xdr:col>
      <xdr:colOff>141907</xdr:colOff>
      <xdr:row>1</xdr:row>
      <xdr:rowOff>30782</xdr:rowOff>
    </xdr:from>
    <xdr:to>
      <xdr:col>14</xdr:col>
      <xdr:colOff>561483</xdr:colOff>
      <xdr:row>4</xdr:row>
      <xdr:rowOff>21947</xdr:rowOff>
    </xdr:to>
    <xdr:pic>
      <xdr:nvPicPr>
        <xdr:cNvPr id="7"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90232" y="373682"/>
          <a:ext cx="2000726" cy="591240"/>
        </a:xfrm>
        <a:prstGeom prst="rect">
          <a:avLst/>
        </a:prstGeom>
        <a:solidFill>
          <a:srgbClr val="ADE2FE">
            <a:alpha val="59999"/>
          </a:srgbClr>
        </a:solidFill>
        <a:ln w="19050">
          <a:solidFill>
            <a:srgbClr val="000099"/>
          </a:solidFill>
          <a:miter lim="800000"/>
          <a:headEnd/>
          <a:tailEnd/>
        </a:ln>
      </xdr:spPr>
    </xdr:pic>
    <xdr:clientData/>
  </xdr:twoCellAnchor>
  <xdr:twoCellAnchor editAs="oneCell">
    <xdr:from>
      <xdr:col>14</xdr:col>
      <xdr:colOff>500063</xdr:colOff>
      <xdr:row>4</xdr:row>
      <xdr:rowOff>125396</xdr:rowOff>
    </xdr:from>
    <xdr:to>
      <xdr:col>16</xdr:col>
      <xdr:colOff>77410</xdr:colOff>
      <xdr:row>7</xdr:row>
      <xdr:rowOff>30572</xdr:rowOff>
    </xdr:to>
    <xdr:pic>
      <xdr:nvPicPr>
        <xdr:cNvPr id="8" name="Picture 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729538" y="1068371"/>
          <a:ext cx="1187072" cy="429051"/>
        </a:xfrm>
        <a:prstGeom prst="rect">
          <a:avLst/>
        </a:prstGeom>
        <a:solidFill>
          <a:srgbClr val="ADE2FE">
            <a:alpha val="59999"/>
          </a:srgbClr>
        </a:solidFill>
        <a:ln w="19050">
          <a:solidFill>
            <a:srgbClr val="000099"/>
          </a:solidFill>
          <a:miter lim="800000"/>
          <a:headEnd/>
          <a:tailEnd/>
        </a:ln>
      </xdr:spPr>
    </xdr:pic>
    <xdr:clientData/>
  </xdr:twoCellAnchor>
  <xdr:twoCellAnchor>
    <xdr:from>
      <xdr:col>14</xdr:col>
      <xdr:colOff>107941</xdr:colOff>
      <xdr:row>3</xdr:row>
      <xdr:rowOff>137491</xdr:rowOff>
    </xdr:from>
    <xdr:to>
      <xdr:col>14</xdr:col>
      <xdr:colOff>465496</xdr:colOff>
      <xdr:row>7</xdr:row>
      <xdr:rowOff>138440</xdr:rowOff>
    </xdr:to>
    <xdr:sp macro="" textlink="">
      <xdr:nvSpPr>
        <xdr:cNvPr id="9" name="TextBox 7"/>
        <xdr:cNvSpPr txBox="1"/>
      </xdr:nvSpPr>
      <xdr:spPr>
        <a:xfrm>
          <a:off x="7337416" y="909016"/>
          <a:ext cx="357555" cy="696274"/>
        </a:xfrm>
        <a:prstGeom prst="rect">
          <a:avLst/>
        </a:prstGeom>
        <a:noFill/>
      </xdr:spPr>
      <xdr:txBody>
        <a:bodyPr wrap="square" rtlCol="0">
          <a:spAutoFit/>
        </a:bodyPr>
        <a:lstStyle>
          <a:defPPr>
            <a:defRPr lang="en-GB"/>
          </a:defPPr>
          <a:lvl1pPr algn="l" rtl="0" eaLnBrk="0" fontAlgn="base" hangingPunct="0">
            <a:spcBef>
              <a:spcPct val="0"/>
            </a:spcBef>
            <a:spcAft>
              <a:spcPct val="0"/>
            </a:spcAft>
            <a:defRPr b="1" kern="1200">
              <a:solidFill>
                <a:schemeClr val="tx1"/>
              </a:solidFill>
              <a:latin typeface="Arial" pitchFamily="34" charset="0"/>
              <a:ea typeface="+mn-ea"/>
              <a:cs typeface="+mn-cs"/>
            </a:defRPr>
          </a:lvl1pPr>
          <a:lvl2pPr marL="457200" algn="l" rtl="0" eaLnBrk="0" fontAlgn="base" hangingPunct="0">
            <a:spcBef>
              <a:spcPct val="0"/>
            </a:spcBef>
            <a:spcAft>
              <a:spcPct val="0"/>
            </a:spcAft>
            <a:defRPr b="1" kern="1200">
              <a:solidFill>
                <a:schemeClr val="tx1"/>
              </a:solidFill>
              <a:latin typeface="Arial" pitchFamily="34" charset="0"/>
              <a:ea typeface="+mn-ea"/>
              <a:cs typeface="+mn-cs"/>
            </a:defRPr>
          </a:lvl2pPr>
          <a:lvl3pPr marL="914400" algn="l" rtl="0" eaLnBrk="0" fontAlgn="base" hangingPunct="0">
            <a:spcBef>
              <a:spcPct val="0"/>
            </a:spcBef>
            <a:spcAft>
              <a:spcPct val="0"/>
            </a:spcAft>
            <a:defRPr b="1" kern="1200">
              <a:solidFill>
                <a:schemeClr val="tx1"/>
              </a:solidFill>
              <a:latin typeface="Arial" pitchFamily="34" charset="0"/>
              <a:ea typeface="+mn-ea"/>
              <a:cs typeface="+mn-cs"/>
            </a:defRPr>
          </a:lvl3pPr>
          <a:lvl4pPr marL="1371600" algn="l" rtl="0" eaLnBrk="0" fontAlgn="base" hangingPunct="0">
            <a:spcBef>
              <a:spcPct val="0"/>
            </a:spcBef>
            <a:spcAft>
              <a:spcPct val="0"/>
            </a:spcAft>
            <a:defRPr b="1" kern="1200">
              <a:solidFill>
                <a:schemeClr val="tx1"/>
              </a:solidFill>
              <a:latin typeface="Arial" pitchFamily="34" charset="0"/>
              <a:ea typeface="+mn-ea"/>
              <a:cs typeface="+mn-cs"/>
            </a:defRPr>
          </a:lvl4pPr>
          <a:lvl5pPr marL="1828800" algn="l" rtl="0" eaLnBrk="0" fontAlgn="base" hangingPunct="0">
            <a:spcBef>
              <a:spcPct val="0"/>
            </a:spcBef>
            <a:spcAft>
              <a:spcPct val="0"/>
            </a:spcAft>
            <a:defRPr b="1" kern="1200">
              <a:solidFill>
                <a:schemeClr val="tx1"/>
              </a:solidFill>
              <a:latin typeface="Arial" pitchFamily="34" charset="0"/>
              <a:ea typeface="+mn-ea"/>
              <a:cs typeface="+mn-cs"/>
            </a:defRPr>
          </a:lvl5pPr>
          <a:lvl6pPr marL="2286000" algn="l" defTabSz="914400" rtl="0" eaLnBrk="1" latinLnBrk="0" hangingPunct="1">
            <a:defRPr b="1" kern="1200">
              <a:solidFill>
                <a:schemeClr val="tx1"/>
              </a:solidFill>
              <a:latin typeface="Arial" pitchFamily="34" charset="0"/>
              <a:ea typeface="+mn-ea"/>
              <a:cs typeface="+mn-cs"/>
            </a:defRPr>
          </a:lvl6pPr>
          <a:lvl7pPr marL="2743200" algn="l" defTabSz="914400" rtl="0" eaLnBrk="1" latinLnBrk="0" hangingPunct="1">
            <a:defRPr b="1" kern="1200">
              <a:solidFill>
                <a:schemeClr val="tx1"/>
              </a:solidFill>
              <a:latin typeface="Arial" pitchFamily="34" charset="0"/>
              <a:ea typeface="+mn-ea"/>
              <a:cs typeface="+mn-cs"/>
            </a:defRPr>
          </a:lvl7pPr>
          <a:lvl8pPr marL="3200400" algn="l" defTabSz="914400" rtl="0" eaLnBrk="1" latinLnBrk="0" hangingPunct="1">
            <a:defRPr b="1" kern="1200">
              <a:solidFill>
                <a:schemeClr val="tx1"/>
              </a:solidFill>
              <a:latin typeface="Arial" pitchFamily="34" charset="0"/>
              <a:ea typeface="+mn-ea"/>
              <a:cs typeface="+mn-cs"/>
            </a:defRPr>
          </a:lvl8pPr>
          <a:lvl9pPr marL="3657600" algn="l" defTabSz="914400" rtl="0" eaLnBrk="1" latinLnBrk="0" hangingPunct="1">
            <a:defRPr b="1" kern="1200">
              <a:solidFill>
                <a:schemeClr val="tx1"/>
              </a:solidFill>
              <a:latin typeface="Arial" pitchFamily="34" charset="0"/>
              <a:ea typeface="+mn-ea"/>
              <a:cs typeface="+mn-cs"/>
            </a:defRPr>
          </a:lvl9pPr>
        </a:lstStyle>
        <a:p>
          <a:r>
            <a:rPr lang="en-US" sz="3600" u="sng"/>
            <a:t>&lt;</a:t>
          </a:r>
        </a:p>
      </xdr:txBody>
    </xdr:sp>
    <xdr:clientData/>
  </xdr:twoCellAnchor>
  <xdr:twoCellAnchor editAs="oneCell">
    <xdr:from>
      <xdr:col>16</xdr:col>
      <xdr:colOff>453176</xdr:colOff>
      <xdr:row>0</xdr:row>
      <xdr:rowOff>6927</xdr:rowOff>
    </xdr:from>
    <xdr:to>
      <xdr:col>25</xdr:col>
      <xdr:colOff>575248</xdr:colOff>
      <xdr:row>24</xdr:row>
      <xdr:rowOff>114876</xdr:rowOff>
    </xdr:to>
    <xdr:pic>
      <xdr:nvPicPr>
        <xdr:cNvPr id="10" name="Picture 9"/>
        <xdr:cNvPicPr>
          <a:picLocks noChangeAspect="1"/>
        </xdr:cNvPicPr>
      </xdr:nvPicPr>
      <xdr:blipFill>
        <a:blip xmlns:r="http://schemas.openxmlformats.org/officeDocument/2006/relationships" r:embed="rId6"/>
        <a:stretch>
          <a:fillRect/>
        </a:stretch>
      </xdr:blipFill>
      <xdr:spPr>
        <a:xfrm>
          <a:off x="9292376" y="6927"/>
          <a:ext cx="5694197" cy="5041899"/>
        </a:xfrm>
        <a:prstGeom prst="rect">
          <a:avLst/>
        </a:prstGeom>
      </xdr:spPr>
    </xdr:pic>
    <xdr:clientData/>
  </xdr:twoCellAnchor>
  <xdr:twoCellAnchor editAs="oneCell">
    <xdr:from>
      <xdr:col>16</xdr:col>
      <xdr:colOff>343309</xdr:colOff>
      <xdr:row>23</xdr:row>
      <xdr:rowOff>147282</xdr:rowOff>
    </xdr:from>
    <xdr:to>
      <xdr:col>25</xdr:col>
      <xdr:colOff>393854</xdr:colOff>
      <xdr:row>45</xdr:row>
      <xdr:rowOff>71811</xdr:rowOff>
    </xdr:to>
    <xdr:pic>
      <xdr:nvPicPr>
        <xdr:cNvPr id="11" name="Picture 10"/>
        <xdr:cNvPicPr>
          <a:picLocks noChangeAspect="1"/>
        </xdr:cNvPicPr>
      </xdr:nvPicPr>
      <xdr:blipFill>
        <a:blip xmlns:r="http://schemas.openxmlformats.org/officeDocument/2006/relationships" r:embed="rId7"/>
        <a:stretch>
          <a:fillRect/>
        </a:stretch>
      </xdr:blipFill>
      <xdr:spPr>
        <a:xfrm>
          <a:off x="9182509" y="4919307"/>
          <a:ext cx="5622670" cy="3524979"/>
        </a:xfrm>
        <a:prstGeom prst="rect">
          <a:avLst/>
        </a:prstGeom>
      </xdr:spPr>
    </xdr:pic>
    <xdr:clientData/>
  </xdr:twoCellAnchor>
  <xdr:twoCellAnchor>
    <xdr:from>
      <xdr:col>40</xdr:col>
      <xdr:colOff>532190</xdr:colOff>
      <xdr:row>41</xdr:row>
      <xdr:rowOff>102458</xdr:rowOff>
    </xdr:from>
    <xdr:to>
      <xdr:col>41</xdr:col>
      <xdr:colOff>577129</xdr:colOff>
      <xdr:row>46</xdr:row>
      <xdr:rowOff>55522</xdr:rowOff>
    </xdr:to>
    <xdr:sp macro="" textlink="">
      <xdr:nvSpPr>
        <xdr:cNvPr id="12" name="Rectangle 11"/>
        <xdr:cNvSpPr/>
      </xdr:nvSpPr>
      <xdr:spPr>
        <a:xfrm>
          <a:off x="24097040" y="7827233"/>
          <a:ext cx="654539" cy="762689"/>
        </a:xfrm>
        <a:prstGeom prst="rect">
          <a:avLst/>
        </a:prstGeom>
        <a:no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472008</xdr:colOff>
      <xdr:row>39</xdr:row>
      <xdr:rowOff>67889</xdr:rowOff>
    </xdr:from>
    <xdr:to>
      <xdr:col>42</xdr:col>
      <xdr:colOff>31871</xdr:colOff>
      <xdr:row>41</xdr:row>
      <xdr:rowOff>56682</xdr:rowOff>
    </xdr:to>
    <xdr:sp macro="" textlink="">
      <xdr:nvSpPr>
        <xdr:cNvPr id="13" name="Rectangle 12"/>
        <xdr:cNvSpPr/>
      </xdr:nvSpPr>
      <xdr:spPr>
        <a:xfrm>
          <a:off x="24036858" y="7468814"/>
          <a:ext cx="779063" cy="312643"/>
        </a:xfrm>
        <a:prstGeom prst="rect">
          <a:avLst/>
        </a:prstGeom>
        <a:no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23</xdr:row>
      <xdr:rowOff>51289</xdr:rowOff>
    </xdr:from>
    <xdr:to>
      <xdr:col>13</xdr:col>
      <xdr:colOff>1461</xdr:colOff>
      <xdr:row>54</xdr:row>
      <xdr:rowOff>240083</xdr:rowOff>
    </xdr:to>
    <xdr:pic>
      <xdr:nvPicPr>
        <xdr:cNvPr id="14" name="Picture 13"/>
        <xdr:cNvPicPr>
          <a:picLocks noChangeAspect="1"/>
        </xdr:cNvPicPr>
      </xdr:nvPicPr>
      <xdr:blipFill>
        <a:blip xmlns:r="http://schemas.openxmlformats.org/officeDocument/2006/relationships" r:embed="rId8"/>
        <a:stretch>
          <a:fillRect/>
        </a:stretch>
      </xdr:blipFill>
      <xdr:spPr>
        <a:xfrm>
          <a:off x="0" y="4823314"/>
          <a:ext cx="6754686" cy="5246569"/>
        </a:xfrm>
        <a:prstGeom prst="rect">
          <a:avLst/>
        </a:prstGeom>
      </xdr:spPr>
    </xdr:pic>
    <xdr:clientData/>
  </xdr:twoCellAnchor>
  <xdr:twoCellAnchor editAs="oneCell">
    <xdr:from>
      <xdr:col>13</xdr:col>
      <xdr:colOff>6004</xdr:colOff>
      <xdr:row>26</xdr:row>
      <xdr:rowOff>70083</xdr:rowOff>
    </xdr:from>
    <xdr:to>
      <xdr:col>21</xdr:col>
      <xdr:colOff>38977</xdr:colOff>
      <xdr:row>46</xdr:row>
      <xdr:rowOff>66353</xdr:rowOff>
    </xdr:to>
    <xdr:pic>
      <xdr:nvPicPr>
        <xdr:cNvPr id="15" name="Picture 14"/>
        <xdr:cNvPicPr>
          <a:picLocks noChangeAspect="1"/>
        </xdr:cNvPicPr>
      </xdr:nvPicPr>
      <xdr:blipFill>
        <a:blip xmlns:r="http://schemas.openxmlformats.org/officeDocument/2006/relationships" r:embed="rId9"/>
        <a:stretch>
          <a:fillRect/>
        </a:stretch>
      </xdr:blipFill>
      <xdr:spPr>
        <a:xfrm>
          <a:off x="6759229" y="5327883"/>
          <a:ext cx="5205048" cy="3272870"/>
        </a:xfrm>
        <a:prstGeom prst="rect">
          <a:avLst/>
        </a:prstGeom>
      </xdr:spPr>
    </xdr:pic>
    <xdr:clientData/>
  </xdr:twoCellAnchor>
  <xdr:twoCellAnchor editAs="oneCell">
    <xdr:from>
      <xdr:col>13</xdr:col>
      <xdr:colOff>47625</xdr:colOff>
      <xdr:row>9</xdr:row>
      <xdr:rowOff>66675</xdr:rowOff>
    </xdr:from>
    <xdr:to>
      <xdr:col>16</xdr:col>
      <xdr:colOff>516972</xdr:colOff>
      <xdr:row>21</xdr:row>
      <xdr:rowOff>268942</xdr:rowOff>
    </xdr:to>
    <xdr:pic>
      <xdr:nvPicPr>
        <xdr:cNvPr id="16" name="Picture 15"/>
        <xdr:cNvPicPr>
          <a:picLocks noChangeAspect="1"/>
        </xdr:cNvPicPr>
      </xdr:nvPicPr>
      <xdr:blipFill rotWithShape="1">
        <a:blip xmlns:r="http://schemas.openxmlformats.org/officeDocument/2006/relationships" r:embed="rId10"/>
        <a:srcRect l="51753" t="265" r="-472" b="15577"/>
        <a:stretch/>
      </xdr:blipFill>
      <xdr:spPr>
        <a:xfrm>
          <a:off x="6800850" y="1857375"/>
          <a:ext cx="2555322" cy="2612092"/>
        </a:xfrm>
        <a:prstGeom prst="rect">
          <a:avLst/>
        </a:prstGeom>
      </xdr:spPr>
    </xdr:pic>
    <xdr:clientData/>
  </xdr:twoCellAnchor>
  <xdr:twoCellAnchor>
    <xdr:from>
      <xdr:col>11</xdr:col>
      <xdr:colOff>109904</xdr:colOff>
      <xdr:row>20</xdr:row>
      <xdr:rowOff>124557</xdr:rowOff>
    </xdr:from>
    <xdr:to>
      <xdr:col>13</xdr:col>
      <xdr:colOff>302628</xdr:colOff>
      <xdr:row>22</xdr:row>
      <xdr:rowOff>202274</xdr:rowOff>
    </xdr:to>
    <xdr:sp macro="" textlink="">
      <xdr:nvSpPr>
        <xdr:cNvPr id="17" name="Rounded Rectangle 16"/>
        <xdr:cNvSpPr/>
      </xdr:nvSpPr>
      <xdr:spPr>
        <a:xfrm>
          <a:off x="5758229" y="4067907"/>
          <a:ext cx="1297624" cy="649217"/>
        </a:xfrm>
        <a:prstGeom prst="roundRect">
          <a:avLst/>
        </a:prstGeom>
        <a:noFill/>
        <a:ln w="15875" cmpd="thickThin">
          <a:solidFill>
            <a:srgbClr val="FF0000"/>
          </a:solidFill>
        </a:ln>
        <a:scene3d>
          <a:camera prst="isometricOffAxis2Lef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400" b="1">
              <a:solidFill>
                <a:srgbClr val="FF0000"/>
              </a:solidFill>
              <a:effectLst>
                <a:outerShdw blurRad="38100" dist="38100" dir="2700000" algn="tl">
                  <a:srgbClr val="000000">
                    <a:alpha val="43137"/>
                  </a:srgbClr>
                </a:outerShdw>
              </a:effectLst>
            </a:rPr>
            <a:t>INTENDED</a:t>
          </a:r>
          <a:r>
            <a:rPr lang="en-US" sz="1200" b="1">
              <a:solidFill>
                <a:srgbClr val="FF0000"/>
              </a:solidFill>
              <a:effectLst>
                <a:outerShdw blurRad="38100" dist="38100" dir="2700000" algn="tl">
                  <a:srgbClr val="000000">
                    <a:alpha val="43137"/>
                  </a:srgbClr>
                </a:outerShdw>
              </a:effectLst>
            </a:rPr>
            <a:t> USE</a:t>
          </a:r>
        </a:p>
      </xdr:txBody>
    </xdr:sp>
    <xdr:clientData/>
  </xdr:twoCellAnchor>
  <xdr:twoCellAnchor>
    <xdr:from>
      <xdr:col>16</xdr:col>
      <xdr:colOff>82826</xdr:colOff>
      <xdr:row>29</xdr:row>
      <xdr:rowOff>99391</xdr:rowOff>
    </xdr:from>
    <xdr:to>
      <xdr:col>18</xdr:col>
      <xdr:colOff>91108</xdr:colOff>
      <xdr:row>32</xdr:row>
      <xdr:rowOff>160860</xdr:rowOff>
    </xdr:to>
    <xdr:sp macro="" textlink="">
      <xdr:nvSpPr>
        <xdr:cNvPr id="18" name="Rounded Rectangle 17"/>
        <xdr:cNvSpPr/>
      </xdr:nvSpPr>
      <xdr:spPr>
        <a:xfrm>
          <a:off x="8922026" y="5871541"/>
          <a:ext cx="1237007" cy="547244"/>
        </a:xfrm>
        <a:prstGeom prst="roundRect">
          <a:avLst/>
        </a:prstGeom>
        <a:noFill/>
        <a:ln w="15875" cmpd="thickThin">
          <a:solidFill>
            <a:srgbClr val="FF0000"/>
          </a:solidFill>
        </a:ln>
        <a:scene3d>
          <a:camera prst="isometricOffAxis2Lef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400" b="1">
              <a:solidFill>
                <a:srgbClr val="FF0000"/>
              </a:solidFill>
              <a:effectLst>
                <a:outerShdw blurRad="38100" dist="38100" dir="2700000" algn="tl">
                  <a:srgbClr val="000000">
                    <a:alpha val="43137"/>
                  </a:srgbClr>
                </a:outerShdw>
              </a:effectLst>
            </a:rPr>
            <a:t>INTENDED</a:t>
          </a:r>
          <a:r>
            <a:rPr lang="en-US" sz="1200" b="1">
              <a:solidFill>
                <a:srgbClr val="FF0000"/>
              </a:solidFill>
              <a:effectLst>
                <a:outerShdw blurRad="38100" dist="38100" dir="2700000" algn="tl">
                  <a:srgbClr val="000000">
                    <a:alpha val="43137"/>
                  </a:srgbClr>
                </a:outerShdw>
              </a:effectLst>
            </a:rPr>
            <a:t> USE</a:t>
          </a:r>
        </a:p>
      </xdr:txBody>
    </xdr:sp>
    <xdr:clientData/>
  </xdr:twoCellAnchor>
  <xdr:twoCellAnchor>
    <xdr:from>
      <xdr:col>1</xdr:col>
      <xdr:colOff>570927</xdr:colOff>
      <xdr:row>53</xdr:row>
      <xdr:rowOff>113748</xdr:rowOff>
    </xdr:from>
    <xdr:to>
      <xdr:col>9</xdr:col>
      <xdr:colOff>660379</xdr:colOff>
      <xdr:row>61</xdr:row>
      <xdr:rowOff>67854</xdr:rowOff>
    </xdr:to>
    <xdr:sp macro="" textlink="">
      <xdr:nvSpPr>
        <xdr:cNvPr id="19" name="Up Arrow Callout 18"/>
        <xdr:cNvSpPr/>
      </xdr:nvSpPr>
      <xdr:spPr>
        <a:xfrm>
          <a:off x="799527" y="9781623"/>
          <a:ext cx="4185202" cy="1411431"/>
        </a:xfrm>
        <a:prstGeom prst="upArrowCallout">
          <a:avLst>
            <a:gd name="adj1" fmla="val 22281"/>
            <a:gd name="adj2" fmla="val 25000"/>
            <a:gd name="adj3" fmla="val 25000"/>
            <a:gd name="adj4" fmla="val 72699"/>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200">
              <a:solidFill>
                <a:schemeClr val="tx1"/>
              </a:solidFill>
            </a:rPr>
            <a:t>To evaluate the method accuracy one could compare </a:t>
          </a:r>
          <a:br>
            <a:rPr lang="en-US" sz="1200">
              <a:solidFill>
                <a:schemeClr val="tx1"/>
              </a:solidFill>
            </a:rPr>
          </a:br>
          <a:r>
            <a:rPr lang="en-US" sz="1200">
              <a:solidFill>
                <a:schemeClr val="tx1"/>
              </a:solidFill>
            </a:rPr>
            <a:t>the difference between the C</a:t>
          </a:r>
          <a:r>
            <a:rPr lang="en-US" sz="1200" baseline="-25000">
              <a:solidFill>
                <a:schemeClr val="tx1"/>
              </a:solidFill>
            </a:rPr>
            <a:t>m</a:t>
          </a:r>
          <a:r>
            <a:rPr lang="en-US" sz="1200">
              <a:solidFill>
                <a:schemeClr val="tx1"/>
              </a:solidFill>
            </a:rPr>
            <a:t> measured and  the certified C</a:t>
          </a:r>
          <a:r>
            <a:rPr lang="en-US" sz="1200" baseline="-25000">
              <a:solidFill>
                <a:schemeClr val="tx1"/>
              </a:solidFill>
            </a:rPr>
            <a:t>CRM</a:t>
          </a:r>
        </a:p>
        <a:p>
          <a:pPr algn="ctr"/>
          <a:r>
            <a:rPr lang="en-US" sz="1200">
              <a:solidFill>
                <a:schemeClr val="tx1"/>
              </a:solidFill>
            </a:rPr>
            <a:t>The obtained </a:t>
          </a:r>
          <a:r>
            <a:rPr lang="ru-RU" sz="1200">
              <a:solidFill>
                <a:schemeClr val="tx1"/>
              </a:solidFill>
            </a:rPr>
            <a:t>Δm </a:t>
          </a:r>
          <a:r>
            <a:rPr lang="en-US" sz="1200">
              <a:solidFill>
                <a:schemeClr val="tx1"/>
              </a:solidFill>
            </a:rPr>
            <a:t>have to be compared with the </a:t>
          </a:r>
          <a:r>
            <a:rPr lang="ru-RU" sz="1400">
              <a:solidFill>
                <a:schemeClr val="tx1"/>
              </a:solidFill>
            </a:rPr>
            <a:t>U</a:t>
          </a:r>
          <a:r>
            <a:rPr lang="ru-RU" sz="1200">
              <a:solidFill>
                <a:schemeClr val="tx1"/>
              </a:solidFill>
            </a:rPr>
            <a:t>Δ:</a:t>
          </a:r>
          <a:r>
            <a:rPr lang="en-US" sz="1200">
              <a:solidFill>
                <a:schemeClr val="tx1"/>
              </a:solidFill>
            </a:rPr>
            <a:t/>
          </a:r>
          <a:br>
            <a:rPr lang="en-US" sz="1200">
              <a:solidFill>
                <a:schemeClr val="tx1"/>
              </a:solidFill>
            </a:rPr>
          </a:br>
          <a:r>
            <a:rPr lang="ru-RU" sz="1200">
              <a:solidFill>
                <a:schemeClr val="tx1"/>
              </a:solidFill>
            </a:rPr>
            <a:t> </a:t>
          </a:r>
          <a:r>
            <a:rPr lang="en-US" sz="1200">
              <a:solidFill>
                <a:schemeClr val="tx1"/>
              </a:solidFill>
            </a:rPr>
            <a:t>if </a:t>
          </a:r>
          <a:r>
            <a:rPr lang="ru-RU" sz="1200">
              <a:solidFill>
                <a:srgbClr val="FF0000"/>
              </a:solidFill>
            </a:rPr>
            <a:t>Δm ≤ </a:t>
          </a:r>
          <a:r>
            <a:rPr lang="ru-RU" sz="1400">
              <a:solidFill>
                <a:srgbClr val="FF0000"/>
              </a:solidFill>
            </a:rPr>
            <a:t>U</a:t>
          </a:r>
          <a:r>
            <a:rPr lang="ru-RU" sz="1200">
              <a:solidFill>
                <a:srgbClr val="FF0000"/>
              </a:solidFill>
            </a:rPr>
            <a:t>Δ</a:t>
          </a:r>
          <a:r>
            <a:rPr lang="ru-RU" sz="1200">
              <a:solidFill>
                <a:schemeClr val="tx1"/>
              </a:solidFill>
            </a:rPr>
            <a:t>, </a:t>
          </a:r>
          <a:r>
            <a:rPr lang="en-US" sz="1200">
              <a:solidFill>
                <a:schemeClr val="tx1"/>
              </a:solidFill>
            </a:rPr>
            <a:t>there is no significant difference</a:t>
          </a:r>
          <a:br>
            <a:rPr lang="en-US" sz="1200">
              <a:solidFill>
                <a:schemeClr val="tx1"/>
              </a:solidFill>
            </a:rPr>
          </a:br>
          <a:r>
            <a:rPr lang="en-US" sz="1200">
              <a:solidFill>
                <a:schemeClr val="tx1"/>
              </a:solidFill>
            </a:rPr>
            <a:t> between the measured result and certified value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285750</xdr:colOff>
      <xdr:row>117</xdr:row>
      <xdr:rowOff>95250</xdr:rowOff>
    </xdr:from>
    <xdr:to>
      <xdr:col>8</xdr:col>
      <xdr:colOff>285750</xdr:colOff>
      <xdr:row>130</xdr:row>
      <xdr:rowOff>147008</xdr:rowOff>
    </xdr:to>
    <xdr:pic>
      <xdr:nvPicPr>
        <xdr:cNvPr id="2" name="Picture 1"/>
        <xdr:cNvPicPr>
          <a:picLocks noChangeAspect="1"/>
        </xdr:cNvPicPr>
      </xdr:nvPicPr>
      <xdr:blipFill>
        <a:blip xmlns:r="http://schemas.openxmlformats.org/officeDocument/2006/relationships" r:embed="rId1"/>
        <a:stretch>
          <a:fillRect/>
        </a:stretch>
      </xdr:blipFill>
      <xdr:spPr>
        <a:xfrm>
          <a:off x="3228975" y="20078700"/>
          <a:ext cx="1743075" cy="2156783"/>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142875</xdr:colOff>
          <xdr:row>3</xdr:row>
          <xdr:rowOff>123825</xdr:rowOff>
        </xdr:from>
        <xdr:to>
          <xdr:col>1</xdr:col>
          <xdr:colOff>485775</xdr:colOff>
          <xdr:row>6</xdr:row>
          <xdr:rowOff>114300</xdr:rowOff>
        </xdr:to>
        <xdr:sp macro="" textlink="">
          <xdr:nvSpPr>
            <xdr:cNvPr id="4097" name="Spinner 1" hidden="1">
              <a:extLst>
                <a:ext uri="{63B3BB69-23CF-44E3-9099-C40C66FF867C}">
                  <a14:compatExt spid="_x0000_s4097"/>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7</xdr:row>
          <xdr:rowOff>123825</xdr:rowOff>
        </xdr:from>
        <xdr:to>
          <xdr:col>14</xdr:col>
          <xdr:colOff>571500</xdr:colOff>
          <xdr:row>10</xdr:row>
          <xdr:rowOff>0</xdr:rowOff>
        </xdr:to>
        <xdr:sp macro="" textlink="">
          <xdr:nvSpPr>
            <xdr:cNvPr id="4098" name="Object 2" hidden="1">
              <a:extLst>
                <a:ext uri="{63B3BB69-23CF-44E3-9099-C40C66FF867C}">
                  <a14:compatExt spid="_x0000_s4098"/>
                </a:ext>
              </a:extLst>
            </xdr:cNvPr>
            <xdr:cNvSpPr/>
          </xdr:nvSpPr>
          <xdr:spPr bwMode="auto">
            <a:xfrm>
              <a:off x="0" y="0"/>
              <a:ext cx="0" cy="0"/>
            </a:xfrm>
            <a:prstGeom prst="rect">
              <a:avLst/>
            </a:prstGeom>
            <a:solidFill>
              <a:srgbClr val="CCECFF"/>
            </a:solidFill>
            <a:ln w="28575" cap="sq">
              <a:solidFill>
                <a:srgbClr val="777777"/>
              </a:solidFill>
              <a:miter lim="800000"/>
              <a:headEnd/>
              <a:tailEnd/>
            </a:ln>
            <a:effectLst/>
            <a:extLst>
              <a:ext uri="{AF507438-7753-43E0-B8FC-AC1667EBCBE1}">
                <a14:hiddenEffects>
                  <a:effectLst>
                    <a:outerShdw dist="35921" dir="2700000" algn="ctr" rotWithShape="0">
                      <a:srgbClr val="777777"/>
                    </a:outerShdw>
                  </a:effectLst>
                </a14:hiddenEffects>
              </a:ext>
            </a:extLst>
          </xdr:spPr>
        </xdr:sp>
        <xdr:clientData/>
      </xdr:twoCellAnchor>
    </mc:Choice>
    <mc:Fallback/>
  </mc:AlternateContent>
  <xdr:twoCellAnchor>
    <xdr:from>
      <xdr:col>0</xdr:col>
      <xdr:colOff>0</xdr:colOff>
      <xdr:row>12</xdr:row>
      <xdr:rowOff>228600</xdr:rowOff>
    </xdr:from>
    <xdr:to>
      <xdr:col>6</xdr:col>
      <xdr:colOff>333375</xdr:colOff>
      <xdr:row>29</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152400</xdr:colOff>
          <xdr:row>5</xdr:row>
          <xdr:rowOff>76200</xdr:rowOff>
        </xdr:from>
        <xdr:to>
          <xdr:col>0</xdr:col>
          <xdr:colOff>495300</xdr:colOff>
          <xdr:row>7</xdr:row>
          <xdr:rowOff>152400</xdr:rowOff>
        </xdr:to>
        <xdr:sp macro="" textlink="">
          <xdr:nvSpPr>
            <xdr:cNvPr id="4099" name="Spinner 3" hidden="1">
              <a:extLst>
                <a:ext uri="{63B3BB69-23CF-44E3-9099-C40C66FF867C}">
                  <a14:compatExt spid="_x0000_s409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133350</xdr:colOff>
          <xdr:row>3</xdr:row>
          <xdr:rowOff>85725</xdr:rowOff>
        </xdr:from>
        <xdr:to>
          <xdr:col>9</xdr:col>
          <xdr:colOff>228600</xdr:colOff>
          <xdr:row>6</xdr:row>
          <xdr:rowOff>114300</xdr:rowOff>
        </xdr:to>
        <xdr:sp macro="" textlink="">
          <xdr:nvSpPr>
            <xdr:cNvPr id="4100" name="Object 4" hidden="1">
              <a:extLst>
                <a:ext uri="{63B3BB69-23CF-44E3-9099-C40C66FF867C}">
                  <a14:compatExt spid="_x0000_s4100"/>
                </a:ext>
              </a:extLst>
            </xdr:cNvPr>
            <xdr:cNvSpPr/>
          </xdr:nvSpPr>
          <xdr:spPr bwMode="auto">
            <a:xfrm>
              <a:off x="0" y="0"/>
              <a:ext cx="0" cy="0"/>
            </a:xfrm>
            <a:prstGeom prst="rect">
              <a:avLst/>
            </a:prstGeom>
            <a:solidFill>
              <a:srgbClr val="CCECFF"/>
            </a:solidFill>
            <a:ln w="28575" cap="sq">
              <a:solidFill>
                <a:srgbClr val="777777"/>
              </a:solidFill>
              <a:miter lim="800000"/>
              <a:headEnd/>
              <a:tailEnd/>
            </a:ln>
            <a:effectLst/>
            <a:extLst>
              <a:ext uri="{AF507438-7753-43E0-B8FC-AC1667EBCBE1}">
                <a14:hiddenEffects>
                  <a:effectLst>
                    <a:outerShdw dist="35921" dir="2700000" algn="ctr" rotWithShape="0">
                      <a:srgbClr val="777777"/>
                    </a:outerShdw>
                  </a:effectLst>
                </a14:hiddenEffects>
              </a:ext>
            </a:extLst>
          </xdr:spPr>
        </xdr:sp>
        <xdr:clientData/>
      </xdr:twoCellAnchor>
    </mc:Choice>
    <mc:Fallback/>
  </mc:AlternateContent>
  <xdr:twoCellAnchor>
    <xdr:from>
      <xdr:col>6</xdr:col>
      <xdr:colOff>323850</xdr:colOff>
      <xdr:row>11</xdr:row>
      <xdr:rowOff>109537</xdr:rowOff>
    </xdr:from>
    <xdr:to>
      <xdr:col>14</xdr:col>
      <xdr:colOff>47625</xdr:colOff>
      <xdr:row>26</xdr:row>
      <xdr:rowOff>119062</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7</xdr:col>
          <xdr:colOff>123825</xdr:colOff>
          <xdr:row>8</xdr:row>
          <xdr:rowOff>0</xdr:rowOff>
        </xdr:from>
        <xdr:to>
          <xdr:col>8</xdr:col>
          <xdr:colOff>219075</xdr:colOff>
          <xdr:row>9</xdr:row>
          <xdr:rowOff>0</xdr:rowOff>
        </xdr:to>
        <xdr:sp macro="" textlink="">
          <xdr:nvSpPr>
            <xdr:cNvPr id="4101" name="Spinner 5" hidden="1">
              <a:extLst>
                <a:ext uri="{63B3BB69-23CF-44E3-9099-C40C66FF867C}">
                  <a14:compatExt spid="_x0000_s41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228600</xdr:colOff>
          <xdr:row>10</xdr:row>
          <xdr:rowOff>0</xdr:rowOff>
        </xdr:from>
        <xdr:to>
          <xdr:col>8</xdr:col>
          <xdr:colOff>238125</xdr:colOff>
          <xdr:row>10</xdr:row>
          <xdr:rowOff>285750</xdr:rowOff>
        </xdr:to>
        <xdr:sp macro="" textlink="">
          <xdr:nvSpPr>
            <xdr:cNvPr id="4102" name="Spinner 6" hidden="1">
              <a:extLst>
                <a:ext uri="{63B3BB69-23CF-44E3-9099-C40C66FF867C}">
                  <a14:compatExt spid="_x0000_s410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5</xdr:col>
      <xdr:colOff>80962</xdr:colOff>
      <xdr:row>29</xdr:row>
      <xdr:rowOff>131938</xdr:rowOff>
    </xdr:from>
    <xdr:to>
      <xdr:col>14</xdr:col>
      <xdr:colOff>354504</xdr:colOff>
      <xdr:row>51</xdr:row>
      <xdr:rowOff>129770</xdr:rowOff>
    </xdr:to>
    <xdr:pic>
      <xdr:nvPicPr>
        <xdr:cNvPr id="11" name="Picture 10"/>
        <xdr:cNvPicPr>
          <a:picLocks noChangeAspect="1"/>
        </xdr:cNvPicPr>
      </xdr:nvPicPr>
      <xdr:blipFill>
        <a:blip xmlns:r="http://schemas.openxmlformats.org/officeDocument/2006/relationships" r:embed="rId4"/>
        <a:stretch>
          <a:fillRect/>
        </a:stretch>
      </xdr:blipFill>
      <xdr:spPr>
        <a:xfrm>
          <a:off x="3024187" y="5780263"/>
          <a:ext cx="5226542" cy="3645907"/>
        </a:xfrm>
        <a:prstGeom prst="rect">
          <a:avLst/>
        </a:prstGeom>
        <a:ln w="15875">
          <a:solidFill>
            <a:schemeClr val="accent1">
              <a:lumMod val="75000"/>
            </a:schemeClr>
          </a:solidFill>
        </a:ln>
        <a:effectLst>
          <a:outerShdw blurRad="50800" dist="38100" dir="2700000" algn="tl" rotWithShape="0">
            <a:prstClr val="black">
              <a:alpha val="40000"/>
            </a:prstClr>
          </a:outerShdw>
        </a:effectLst>
      </xdr:spPr>
    </xdr:pic>
    <xdr:clientData/>
  </xdr:twoCellAnchor>
  <xdr:twoCellAnchor editAs="oneCell">
    <xdr:from>
      <xdr:col>0</xdr:col>
      <xdr:colOff>9525</xdr:colOff>
      <xdr:row>29</xdr:row>
      <xdr:rowOff>61912</xdr:rowOff>
    </xdr:from>
    <xdr:to>
      <xdr:col>4</xdr:col>
      <xdr:colOff>352425</xdr:colOff>
      <xdr:row>56</xdr:row>
      <xdr:rowOff>96918</xdr:rowOff>
    </xdr:to>
    <xdr:pic>
      <xdr:nvPicPr>
        <xdr:cNvPr id="12" name="Picture 11"/>
        <xdr:cNvPicPr>
          <a:picLocks noChangeAspect="1"/>
        </xdr:cNvPicPr>
      </xdr:nvPicPr>
      <xdr:blipFill>
        <a:blip xmlns:r="http://schemas.openxmlformats.org/officeDocument/2006/relationships" r:embed="rId5"/>
        <a:stretch>
          <a:fillRect/>
        </a:stretch>
      </xdr:blipFill>
      <xdr:spPr>
        <a:xfrm>
          <a:off x="9525" y="5795962"/>
          <a:ext cx="2962275" cy="4492706"/>
        </a:xfrm>
        <a:prstGeom prst="rect">
          <a:avLst/>
        </a:prstGeom>
        <a:ln w="22225" cmpd="sng">
          <a:solidFill>
            <a:schemeClr val="accent1">
              <a:alpha val="93000"/>
            </a:schemeClr>
          </a:solidFill>
        </a:ln>
      </xdr:spPr>
    </xdr:pic>
    <xdr:clientData/>
  </xdr:twoCellAnchor>
  <xdr:twoCellAnchor editAs="oneCell">
    <xdr:from>
      <xdr:col>0</xdr:col>
      <xdr:colOff>19051</xdr:colOff>
      <xdr:row>57</xdr:row>
      <xdr:rowOff>35088</xdr:rowOff>
    </xdr:from>
    <xdr:to>
      <xdr:col>14</xdr:col>
      <xdr:colOff>246531</xdr:colOff>
      <xdr:row>60</xdr:row>
      <xdr:rowOff>28504</xdr:rowOff>
    </xdr:to>
    <xdr:pic>
      <xdr:nvPicPr>
        <xdr:cNvPr id="13" name="Picture 12"/>
        <xdr:cNvPicPr>
          <a:picLocks noChangeAspect="1"/>
        </xdr:cNvPicPr>
      </xdr:nvPicPr>
      <xdr:blipFill>
        <a:blip xmlns:r="http://schemas.openxmlformats.org/officeDocument/2006/relationships" r:embed="rId6"/>
        <a:stretch>
          <a:fillRect/>
        </a:stretch>
      </xdr:blipFill>
      <xdr:spPr>
        <a:xfrm>
          <a:off x="19051" y="10303038"/>
          <a:ext cx="8123705" cy="479191"/>
        </a:xfrm>
        <a:prstGeom prst="rect">
          <a:avLst/>
        </a:prstGeom>
      </xdr:spPr>
    </xdr:pic>
    <xdr:clientData/>
  </xdr:twoCellAnchor>
  <xdr:twoCellAnchor editAs="oneCell">
    <xdr:from>
      <xdr:col>0</xdr:col>
      <xdr:colOff>28575</xdr:colOff>
      <xdr:row>59</xdr:row>
      <xdr:rowOff>87356</xdr:rowOff>
    </xdr:from>
    <xdr:to>
      <xdr:col>15</xdr:col>
      <xdr:colOff>0</xdr:colOff>
      <xdr:row>66</xdr:row>
      <xdr:rowOff>85573</xdr:rowOff>
    </xdr:to>
    <xdr:pic>
      <xdr:nvPicPr>
        <xdr:cNvPr id="14" name="Picture 13"/>
        <xdr:cNvPicPr>
          <a:picLocks noChangeAspect="1"/>
        </xdr:cNvPicPr>
      </xdr:nvPicPr>
      <xdr:blipFill>
        <a:blip xmlns:r="http://schemas.openxmlformats.org/officeDocument/2006/relationships" r:embed="rId7"/>
        <a:stretch>
          <a:fillRect/>
        </a:stretch>
      </xdr:blipFill>
      <xdr:spPr>
        <a:xfrm>
          <a:off x="28575" y="10679156"/>
          <a:ext cx="8401050" cy="1131692"/>
        </a:xfrm>
        <a:prstGeom prst="rect">
          <a:avLst/>
        </a:prstGeom>
      </xdr:spPr>
    </xdr:pic>
    <xdr:clientData/>
  </xdr:twoCellAnchor>
  <xdr:twoCellAnchor editAs="oneCell">
    <xdr:from>
      <xdr:col>0</xdr:col>
      <xdr:colOff>57150</xdr:colOff>
      <xdr:row>66</xdr:row>
      <xdr:rowOff>111829</xdr:rowOff>
    </xdr:from>
    <xdr:to>
      <xdr:col>14</xdr:col>
      <xdr:colOff>466724</xdr:colOff>
      <xdr:row>90</xdr:row>
      <xdr:rowOff>47058</xdr:rowOff>
    </xdr:to>
    <xdr:pic>
      <xdr:nvPicPr>
        <xdr:cNvPr id="15" name="Picture 14"/>
        <xdr:cNvPicPr>
          <a:picLocks noChangeAspect="1"/>
        </xdr:cNvPicPr>
      </xdr:nvPicPr>
      <xdr:blipFill>
        <a:blip xmlns:r="http://schemas.openxmlformats.org/officeDocument/2006/relationships" r:embed="rId8"/>
        <a:stretch>
          <a:fillRect/>
        </a:stretch>
      </xdr:blipFill>
      <xdr:spPr>
        <a:xfrm>
          <a:off x="57150" y="11837104"/>
          <a:ext cx="8305799" cy="3821429"/>
        </a:xfrm>
        <a:prstGeom prst="rect">
          <a:avLst/>
        </a:prstGeom>
      </xdr:spPr>
    </xdr:pic>
    <xdr:clientData/>
  </xdr:twoCellAnchor>
  <xdr:twoCellAnchor editAs="oneCell">
    <xdr:from>
      <xdr:col>0</xdr:col>
      <xdr:colOff>2</xdr:colOff>
      <xdr:row>90</xdr:row>
      <xdr:rowOff>136072</xdr:rowOff>
    </xdr:from>
    <xdr:to>
      <xdr:col>14</xdr:col>
      <xdr:colOff>424417</xdr:colOff>
      <xdr:row>109</xdr:row>
      <xdr:rowOff>76200</xdr:rowOff>
    </xdr:to>
    <xdr:pic>
      <xdr:nvPicPr>
        <xdr:cNvPr id="16" name="Picture 15"/>
        <xdr:cNvPicPr>
          <a:picLocks noChangeAspect="1"/>
        </xdr:cNvPicPr>
      </xdr:nvPicPr>
      <xdr:blipFill>
        <a:blip xmlns:r="http://schemas.openxmlformats.org/officeDocument/2006/relationships" r:embed="rId9"/>
        <a:stretch>
          <a:fillRect/>
        </a:stretch>
      </xdr:blipFill>
      <xdr:spPr>
        <a:xfrm>
          <a:off x="2" y="15747547"/>
          <a:ext cx="8320640" cy="3016703"/>
        </a:xfrm>
        <a:prstGeom prst="rect">
          <a:avLst/>
        </a:prstGeom>
      </xdr:spPr>
    </xdr:pic>
    <xdr:clientData/>
  </xdr:twoCellAnchor>
  <xdr:twoCellAnchor>
    <xdr:from>
      <xdr:col>0</xdr:col>
      <xdr:colOff>0</xdr:colOff>
      <xdr:row>114</xdr:row>
      <xdr:rowOff>29214</xdr:rowOff>
    </xdr:from>
    <xdr:to>
      <xdr:col>4</xdr:col>
      <xdr:colOff>178696</xdr:colOff>
      <xdr:row>121</xdr:row>
      <xdr:rowOff>65847</xdr:rowOff>
    </xdr:to>
    <xdr:sp macro="" textlink="">
      <xdr:nvSpPr>
        <xdr:cNvPr id="17" name="Rectangle 16"/>
        <xdr:cNvSpPr/>
      </xdr:nvSpPr>
      <xdr:spPr>
        <a:xfrm>
          <a:off x="0" y="19526889"/>
          <a:ext cx="2569471" cy="1170108"/>
        </a:xfrm>
        <a:prstGeom prst="rect">
          <a:avLst/>
        </a:prstGeom>
        <a:solidFill>
          <a:srgbClr val="FFFF00">
            <a:alpha val="39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9525</xdr:colOff>
      <xdr:row>99</xdr:row>
      <xdr:rowOff>0</xdr:rowOff>
    </xdr:from>
    <xdr:to>
      <xdr:col>14</xdr:col>
      <xdr:colOff>457200</xdr:colOff>
      <xdr:row>105</xdr:row>
      <xdr:rowOff>104775</xdr:rowOff>
    </xdr:to>
    <xdr:sp macro="" textlink="">
      <xdr:nvSpPr>
        <xdr:cNvPr id="18" name="Rectangle 17"/>
        <xdr:cNvSpPr/>
      </xdr:nvSpPr>
      <xdr:spPr>
        <a:xfrm>
          <a:off x="9525" y="17068800"/>
          <a:ext cx="8343900" cy="1076325"/>
        </a:xfrm>
        <a:prstGeom prst="rect">
          <a:avLst/>
        </a:prstGeom>
        <a:no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123825</xdr:colOff>
      <xdr:row>71</xdr:row>
      <xdr:rowOff>47625</xdr:rowOff>
    </xdr:from>
    <xdr:to>
      <xdr:col>14</xdr:col>
      <xdr:colOff>285750</xdr:colOff>
      <xdr:row>86</xdr:row>
      <xdr:rowOff>123825</xdr:rowOff>
    </xdr:to>
    <xdr:sp macro="" textlink="">
      <xdr:nvSpPr>
        <xdr:cNvPr id="19" name="Rectangle 18"/>
        <xdr:cNvSpPr/>
      </xdr:nvSpPr>
      <xdr:spPr>
        <a:xfrm>
          <a:off x="7486650" y="12582525"/>
          <a:ext cx="695325" cy="2505075"/>
        </a:xfrm>
        <a:prstGeom prst="rect">
          <a:avLst/>
        </a:prstGeom>
        <a:no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428625</xdr:colOff>
      <xdr:row>71</xdr:row>
      <xdr:rowOff>28575</xdr:rowOff>
    </xdr:from>
    <xdr:to>
      <xdr:col>6</xdr:col>
      <xdr:colOff>590550</xdr:colOff>
      <xdr:row>86</xdr:row>
      <xdr:rowOff>104775</xdr:rowOff>
    </xdr:to>
    <xdr:sp macro="" textlink="">
      <xdr:nvSpPr>
        <xdr:cNvPr id="20" name="Rectangle 19"/>
        <xdr:cNvSpPr/>
      </xdr:nvSpPr>
      <xdr:spPr>
        <a:xfrm>
          <a:off x="3371850" y="12563475"/>
          <a:ext cx="695325" cy="2505075"/>
        </a:xfrm>
        <a:prstGeom prst="rect">
          <a:avLst/>
        </a:prstGeom>
        <a:noFill/>
        <a:ln w="349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199937</xdr:colOff>
      <xdr:row>112</xdr:row>
      <xdr:rowOff>95249</xdr:rowOff>
    </xdr:from>
    <xdr:to>
      <xdr:col>10</xdr:col>
      <xdr:colOff>275158</xdr:colOff>
      <xdr:row>148</xdr:row>
      <xdr:rowOff>110315</xdr:rowOff>
    </xdr:to>
    <xdr:pic>
      <xdr:nvPicPr>
        <xdr:cNvPr id="21" name="Picture 2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5162780">
          <a:off x="196677" y="19272334"/>
          <a:ext cx="5844366" cy="5837846"/>
        </a:xfrm>
        <a:prstGeom prst="rect">
          <a:avLst/>
        </a:prstGeom>
      </xdr:spPr>
    </xdr:pic>
    <xdr:clientData/>
  </xdr:twoCellAnchor>
  <xdr:twoCellAnchor>
    <xdr:from>
      <xdr:col>0</xdr:col>
      <xdr:colOff>214313</xdr:colOff>
      <xdr:row>114</xdr:row>
      <xdr:rowOff>71437</xdr:rowOff>
    </xdr:from>
    <xdr:to>
      <xdr:col>3</xdr:col>
      <xdr:colOff>199804</xdr:colOff>
      <xdr:row>121</xdr:row>
      <xdr:rowOff>100018</xdr:rowOff>
    </xdr:to>
    <xdr:sp macro="" textlink="">
      <xdr:nvSpPr>
        <xdr:cNvPr id="22" name="Rectangle 21"/>
        <xdr:cNvSpPr/>
      </xdr:nvSpPr>
      <xdr:spPr>
        <a:xfrm>
          <a:off x="214313" y="19569112"/>
          <a:ext cx="1842866" cy="1162056"/>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defRPr/>
          </a:pPr>
          <a:r>
            <a:rPr lang="en-US" sz="1400" b="1">
              <a:solidFill>
                <a:srgbClr val="C00000"/>
              </a:solidFill>
            </a:rPr>
            <a:t>EQS</a:t>
          </a:r>
          <a:r>
            <a:rPr lang="bg-BG" sz="1400" b="1">
              <a:solidFill>
                <a:srgbClr val="C00000"/>
              </a:solidFill>
            </a:rPr>
            <a:t> </a:t>
          </a:r>
          <a:r>
            <a:rPr lang="en-US" sz="1400" b="1">
              <a:solidFill>
                <a:srgbClr val="C00000"/>
              </a:solidFill>
            </a:rPr>
            <a:t>Hg- 0.05 µg/L</a:t>
          </a:r>
        </a:p>
        <a:p>
          <a:pPr algn="ctr">
            <a:defRPr/>
          </a:pPr>
          <a:r>
            <a:rPr lang="en-US" sz="1400" b="1">
              <a:solidFill>
                <a:srgbClr val="C00000"/>
              </a:solidFill>
            </a:rPr>
            <a:t>EQS</a:t>
          </a:r>
          <a:r>
            <a:rPr lang="bg-BG" sz="1400" b="1">
              <a:solidFill>
                <a:srgbClr val="C00000"/>
              </a:solidFill>
            </a:rPr>
            <a:t> </a:t>
          </a:r>
          <a:r>
            <a:rPr lang="en-US" sz="1400" b="1">
              <a:solidFill>
                <a:srgbClr val="C00000"/>
              </a:solidFill>
            </a:rPr>
            <a:t>Pb – 7.2 µg/L</a:t>
          </a:r>
        </a:p>
        <a:p>
          <a:pPr algn="ctr">
            <a:defRPr/>
          </a:pPr>
          <a:r>
            <a:rPr lang="en-US" sz="1400" b="1">
              <a:solidFill>
                <a:srgbClr val="C00000"/>
              </a:solidFill>
            </a:rPr>
            <a:t>EQS</a:t>
          </a:r>
          <a:r>
            <a:rPr lang="bg-BG" sz="1400" b="1">
              <a:solidFill>
                <a:srgbClr val="C00000"/>
              </a:solidFill>
            </a:rPr>
            <a:t> </a:t>
          </a:r>
          <a:r>
            <a:rPr lang="en-US" sz="1400" b="1">
              <a:solidFill>
                <a:srgbClr val="C00000"/>
              </a:solidFill>
            </a:rPr>
            <a:t>Ni – 20 µg/L</a:t>
          </a:r>
          <a:endParaRPr lang="bg-BG" sz="1400" b="1">
            <a:solidFill>
              <a:srgbClr val="C00000"/>
            </a:solidFill>
          </a:endParaRPr>
        </a:p>
        <a:p>
          <a:pPr algn="ctr">
            <a:defRPr/>
          </a:pPr>
          <a:r>
            <a:rPr lang="en-US" sz="1400" b="1">
              <a:solidFill>
                <a:srgbClr val="C00000"/>
              </a:solidFill>
            </a:rPr>
            <a:t>EQS</a:t>
          </a:r>
          <a:r>
            <a:rPr lang="bg-BG" sz="1400" b="1">
              <a:solidFill>
                <a:srgbClr val="C00000"/>
              </a:solidFill>
            </a:rPr>
            <a:t> </a:t>
          </a:r>
          <a:r>
            <a:rPr lang="en-US" sz="1400" b="1">
              <a:solidFill>
                <a:srgbClr val="C00000"/>
              </a:solidFill>
            </a:rPr>
            <a:t>U – 40</a:t>
          </a:r>
          <a:r>
            <a:rPr lang="bg-BG" sz="1400" b="1">
              <a:solidFill>
                <a:srgbClr val="C00000"/>
              </a:solidFill>
            </a:rPr>
            <a:t> </a:t>
          </a:r>
          <a:r>
            <a:rPr lang="en-US" sz="1400" b="1">
              <a:solidFill>
                <a:srgbClr val="C00000"/>
              </a:solidFill>
            </a:rPr>
            <a:t>µg/L</a:t>
          </a:r>
          <a:endParaRPr lang="bg-BG" sz="1400" b="1">
            <a:solidFill>
              <a:srgbClr val="C00000"/>
            </a:solidFill>
          </a:endParaRPr>
        </a:p>
        <a:p>
          <a:pPr algn="ctr">
            <a:defRPr/>
          </a:pPr>
          <a:r>
            <a:rPr lang="en-US" sz="1400" b="1">
              <a:solidFill>
                <a:srgbClr val="C00000"/>
              </a:solidFill>
            </a:rPr>
            <a:t> </a:t>
          </a:r>
          <a:endParaRPr lang="bg-BG" sz="1400" b="1">
            <a:solidFill>
              <a:srgbClr val="C00000"/>
            </a:solidFill>
          </a:endParaRPr>
        </a:p>
      </xdr:txBody>
    </xdr:sp>
    <xdr:clientData/>
  </xdr:twoCellAnchor>
  <xdr:twoCellAnchor editAs="oneCell">
    <xdr:from>
      <xdr:col>15</xdr:col>
      <xdr:colOff>66674</xdr:colOff>
      <xdr:row>15</xdr:row>
      <xdr:rowOff>78426</xdr:rowOff>
    </xdr:from>
    <xdr:to>
      <xdr:col>21</xdr:col>
      <xdr:colOff>504824</xdr:colOff>
      <xdr:row>38</xdr:row>
      <xdr:rowOff>13919</xdr:rowOff>
    </xdr:to>
    <xdr:pic>
      <xdr:nvPicPr>
        <xdr:cNvPr id="23" name="Picture 22"/>
        <xdr:cNvPicPr>
          <a:picLocks noChangeAspect="1"/>
        </xdr:cNvPicPr>
      </xdr:nvPicPr>
      <xdr:blipFill>
        <a:blip xmlns:r="http://schemas.openxmlformats.org/officeDocument/2006/relationships" r:embed="rId11"/>
        <a:stretch>
          <a:fillRect/>
        </a:stretch>
      </xdr:blipFill>
      <xdr:spPr>
        <a:xfrm>
          <a:off x="8496299" y="3288351"/>
          <a:ext cx="3638550" cy="3831218"/>
        </a:xfrm>
        <a:prstGeom prst="rect">
          <a:avLst/>
        </a:prstGeom>
      </xdr:spPr>
    </xdr:pic>
    <xdr:clientData/>
  </xdr:twoCellAnchor>
  <xdr:twoCellAnchor editAs="oneCell">
    <xdr:from>
      <xdr:col>15</xdr:col>
      <xdr:colOff>0</xdr:colOff>
      <xdr:row>13</xdr:row>
      <xdr:rowOff>0</xdr:rowOff>
    </xdr:from>
    <xdr:to>
      <xdr:col>30</xdr:col>
      <xdr:colOff>252438</xdr:colOff>
      <xdr:row>15</xdr:row>
      <xdr:rowOff>62913</xdr:rowOff>
    </xdr:to>
    <xdr:pic>
      <xdr:nvPicPr>
        <xdr:cNvPr id="24" name="Picture 23"/>
        <xdr:cNvPicPr>
          <a:picLocks noChangeAspect="1"/>
        </xdr:cNvPicPr>
      </xdr:nvPicPr>
      <xdr:blipFill>
        <a:blip xmlns:r="http://schemas.openxmlformats.org/officeDocument/2006/relationships" r:embed="rId12"/>
        <a:stretch>
          <a:fillRect/>
        </a:stretch>
      </xdr:blipFill>
      <xdr:spPr>
        <a:xfrm>
          <a:off x="8429625" y="2800350"/>
          <a:ext cx="8253438" cy="472488"/>
        </a:xfrm>
        <a:prstGeom prst="rect">
          <a:avLst/>
        </a:prstGeom>
      </xdr:spPr>
    </xdr:pic>
    <xdr:clientData/>
  </xdr:twoCellAnchor>
  <xdr:twoCellAnchor editAs="oneCell">
    <xdr:from>
      <xdr:col>22</xdr:col>
      <xdr:colOff>66674</xdr:colOff>
      <xdr:row>14</xdr:row>
      <xdr:rowOff>101084</xdr:rowOff>
    </xdr:from>
    <xdr:to>
      <xdr:col>28</xdr:col>
      <xdr:colOff>6395</xdr:colOff>
      <xdr:row>47</xdr:row>
      <xdr:rowOff>65589</xdr:rowOff>
    </xdr:to>
    <xdr:pic>
      <xdr:nvPicPr>
        <xdr:cNvPr id="25" name="Picture 24"/>
        <xdr:cNvPicPr>
          <a:picLocks noChangeAspect="1"/>
        </xdr:cNvPicPr>
      </xdr:nvPicPr>
      <xdr:blipFill>
        <a:blip xmlns:r="http://schemas.openxmlformats.org/officeDocument/2006/relationships" r:embed="rId13"/>
        <a:stretch>
          <a:fillRect/>
        </a:stretch>
      </xdr:blipFill>
      <xdr:spPr>
        <a:xfrm>
          <a:off x="12230099" y="3110984"/>
          <a:ext cx="3140121" cy="5517580"/>
        </a:xfrm>
        <a:prstGeom prst="rect">
          <a:avLst/>
        </a:prstGeom>
      </xdr:spPr>
    </xdr:pic>
    <xdr:clientData/>
  </xdr:twoCellAnchor>
  <xdr:twoCellAnchor editAs="oneCell">
    <xdr:from>
      <xdr:col>15</xdr:col>
      <xdr:colOff>554935</xdr:colOff>
      <xdr:row>39</xdr:row>
      <xdr:rowOff>39757</xdr:rowOff>
    </xdr:from>
    <xdr:to>
      <xdr:col>19</xdr:col>
      <xdr:colOff>464559</xdr:colOff>
      <xdr:row>48</xdr:row>
      <xdr:rowOff>76409</xdr:rowOff>
    </xdr:to>
    <xdr:pic>
      <xdr:nvPicPr>
        <xdr:cNvPr id="26" name="Picture 25"/>
        <xdr:cNvPicPr>
          <a:picLocks noChangeAspect="1"/>
        </xdr:cNvPicPr>
      </xdr:nvPicPr>
      <xdr:blipFill>
        <a:blip xmlns:r="http://schemas.openxmlformats.org/officeDocument/2006/relationships" r:embed="rId14"/>
        <a:stretch>
          <a:fillRect/>
        </a:stretch>
      </xdr:blipFill>
      <xdr:spPr>
        <a:xfrm>
          <a:off x="8965510" y="7307332"/>
          <a:ext cx="2062274" cy="1493977"/>
        </a:xfrm>
        <a:prstGeom prst="rect">
          <a:avLst/>
        </a:prstGeom>
      </xdr:spPr>
    </xdr:pic>
    <xdr:clientData/>
  </xdr:twoCellAnchor>
  <xdr:twoCellAnchor editAs="oneCell">
    <xdr:from>
      <xdr:col>10</xdr:col>
      <xdr:colOff>265043</xdr:colOff>
      <xdr:row>109</xdr:row>
      <xdr:rowOff>41414</xdr:rowOff>
    </xdr:from>
    <xdr:to>
      <xdr:col>23</xdr:col>
      <xdr:colOff>355324</xdr:colOff>
      <xdr:row>145</xdr:row>
      <xdr:rowOff>69161</xdr:rowOff>
    </xdr:to>
    <xdr:pic>
      <xdr:nvPicPr>
        <xdr:cNvPr id="27" name="Picture 26"/>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027668" y="18729464"/>
          <a:ext cx="7024481" cy="585704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15</xdr:col>
      <xdr:colOff>57151</xdr:colOff>
      <xdr:row>2</xdr:row>
      <xdr:rowOff>19049</xdr:rowOff>
    </xdr:from>
    <xdr:to>
      <xdr:col>20</xdr:col>
      <xdr:colOff>523875</xdr:colOff>
      <xdr:row>12</xdr:row>
      <xdr:rowOff>163045</xdr:rowOff>
    </xdr:to>
    <xdr:pic>
      <xdr:nvPicPr>
        <xdr:cNvPr id="30" name="Picture 29"/>
        <xdr:cNvPicPr>
          <a:picLocks noChangeAspect="1"/>
        </xdr:cNvPicPr>
      </xdr:nvPicPr>
      <xdr:blipFill>
        <a:blip xmlns:r="http://schemas.openxmlformats.org/officeDocument/2006/relationships" r:embed="rId16"/>
        <a:stretch>
          <a:fillRect/>
        </a:stretch>
      </xdr:blipFill>
      <xdr:spPr>
        <a:xfrm>
          <a:off x="9248776" y="409574"/>
          <a:ext cx="3514724" cy="2401421"/>
        </a:xfrm>
        <a:prstGeom prst="rect">
          <a:avLst/>
        </a:prstGeom>
        <a:solidFill>
          <a:srgbClr val="FFFF00"/>
        </a:solidFill>
        <a:ln w="34925">
          <a:solidFill>
            <a:schemeClr val="accent1"/>
          </a:solidFill>
        </a:ln>
      </xdr:spPr>
    </xdr:pic>
    <xdr:clientData/>
  </xdr:twoCellAnchor>
  <xdr:twoCellAnchor>
    <xdr:from>
      <xdr:col>10</xdr:col>
      <xdr:colOff>295274</xdr:colOff>
      <xdr:row>10</xdr:row>
      <xdr:rowOff>66674</xdr:rowOff>
    </xdr:from>
    <xdr:to>
      <xdr:col>14</xdr:col>
      <xdr:colOff>476250</xdr:colOff>
      <xdr:row>16</xdr:row>
      <xdr:rowOff>0</xdr:rowOff>
    </xdr:to>
    <xdr:sp macro="" textlink="">
      <xdr:nvSpPr>
        <xdr:cNvPr id="3" name="TextBox 2"/>
        <xdr:cNvSpPr txBox="1"/>
      </xdr:nvSpPr>
      <xdr:spPr>
        <a:xfrm>
          <a:off x="6438899" y="2152649"/>
          <a:ext cx="2619376" cy="1343026"/>
        </a:xfrm>
        <a:prstGeom prst="rect">
          <a:avLst/>
        </a:prstGeom>
        <a:solidFill>
          <a:schemeClr val="lt1"/>
        </a:solidFill>
        <a:ln w="15875" cmpd="thickThin">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solidFill>
                <a:srgbClr val="FF0000"/>
              </a:solidFill>
            </a:rPr>
            <a:t>RULE</a:t>
          </a:r>
          <a:r>
            <a:rPr lang="en-US" sz="1600" b="1" baseline="0">
              <a:solidFill>
                <a:srgbClr val="FF0000"/>
              </a:solidFill>
            </a:rPr>
            <a:t> OF FIVE </a:t>
          </a:r>
        </a:p>
        <a:p>
          <a:pPr algn="ctr"/>
          <a:r>
            <a:rPr lang="bg-BG" sz="1600" baseline="0"/>
            <a:t>Ако влияеща величина има </a:t>
          </a:r>
          <a:br>
            <a:rPr lang="bg-BG" sz="1600" baseline="0"/>
          </a:br>
          <a:r>
            <a:rPr lang="bg-BG" sz="1600" b="1" u="sng" baseline="0">
              <a:solidFill>
                <a:srgbClr val="FF0000"/>
              </a:solidFill>
            </a:rPr>
            <a:t>5 пъти по-висок принос </a:t>
          </a:r>
          <a:r>
            <a:rPr lang="bg-BG" sz="1600" baseline="0"/>
            <a:t/>
          </a:r>
          <a:br>
            <a:rPr lang="bg-BG" sz="1600" baseline="0"/>
          </a:br>
          <a:r>
            <a:rPr lang="bg-BG" sz="1600" baseline="0"/>
            <a:t>от други величини, те могат да бъдат пренебрегнати</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66676</xdr:colOff>
      <xdr:row>9</xdr:row>
      <xdr:rowOff>58616</xdr:rowOff>
    </xdr:from>
    <xdr:to>
      <xdr:col>9</xdr:col>
      <xdr:colOff>795130</xdr:colOff>
      <xdr:row>24</xdr:row>
      <xdr:rowOff>38830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xdr:row>
      <xdr:rowOff>0</xdr:rowOff>
    </xdr:from>
    <xdr:to>
      <xdr:col>10</xdr:col>
      <xdr:colOff>0</xdr:colOff>
      <xdr:row>1</xdr:row>
      <xdr:rowOff>0</xdr:rowOff>
    </xdr:to>
    <xdr:sp macro="" textlink="">
      <xdr:nvSpPr>
        <xdr:cNvPr id="3" name="AutoShape 4"/>
        <xdr:cNvSpPr>
          <a:spLocks noChangeArrowheads="1"/>
        </xdr:cNvSpPr>
      </xdr:nvSpPr>
      <xdr:spPr bwMode="auto">
        <a:xfrm>
          <a:off x="6553200" y="200025"/>
          <a:ext cx="0" cy="0"/>
        </a:xfrm>
        <a:prstGeom prst="wedgeRectCallout">
          <a:avLst>
            <a:gd name="adj1" fmla="val 56667"/>
            <a:gd name="adj2" fmla="val -114514"/>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CE"/>
              <a:cs typeface="Arial CE"/>
            </a:rPr>
            <a:t>R2</a:t>
          </a:r>
        </a:p>
      </xdr:txBody>
    </xdr:sp>
    <xdr:clientData/>
  </xdr:twoCellAnchor>
  <xdr:twoCellAnchor>
    <xdr:from>
      <xdr:col>10</xdr:col>
      <xdr:colOff>0</xdr:colOff>
      <xdr:row>1</xdr:row>
      <xdr:rowOff>0</xdr:rowOff>
    </xdr:from>
    <xdr:to>
      <xdr:col>10</xdr:col>
      <xdr:colOff>0</xdr:colOff>
      <xdr:row>1</xdr:row>
      <xdr:rowOff>0</xdr:rowOff>
    </xdr:to>
    <xdr:sp macro="" textlink="">
      <xdr:nvSpPr>
        <xdr:cNvPr id="4" name="AutoShape 5"/>
        <xdr:cNvSpPr>
          <a:spLocks noChangeArrowheads="1"/>
        </xdr:cNvSpPr>
      </xdr:nvSpPr>
      <xdr:spPr bwMode="auto">
        <a:xfrm>
          <a:off x="6553200" y="200025"/>
          <a:ext cx="0" cy="0"/>
        </a:xfrm>
        <a:prstGeom prst="wedgeRectCallout">
          <a:avLst>
            <a:gd name="adj1" fmla="val -75884"/>
            <a:gd name="adj2" fmla="val 22727"/>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CE"/>
              <a:cs typeface="Arial CE"/>
            </a:rPr>
            <a:t>S </a:t>
          </a:r>
          <a:r>
            <a:rPr lang="bg-BG" sz="1000" b="0" i="0" u="none" strike="noStrike" baseline="0">
              <a:solidFill>
                <a:srgbClr val="000000"/>
              </a:solidFill>
              <a:latin typeface="Arial CE"/>
              <a:cs typeface="Arial CE"/>
            </a:rPr>
            <a:t>стандарто отклонение на резидуалите по </a:t>
          </a:r>
          <a:r>
            <a:rPr lang="en-US" sz="1000" b="0" i="0" u="none" strike="noStrike" baseline="0">
              <a:solidFill>
                <a:srgbClr val="000000"/>
              </a:solidFill>
              <a:latin typeface="Arial CE"/>
              <a:cs typeface="Arial CE"/>
            </a:rPr>
            <a:t>y</a:t>
          </a:r>
        </a:p>
      </xdr:txBody>
    </xdr:sp>
    <xdr:clientData/>
  </xdr:twoCellAnchor>
  <xdr:twoCellAnchor>
    <xdr:from>
      <xdr:col>10</xdr:col>
      <xdr:colOff>0</xdr:colOff>
      <xdr:row>1</xdr:row>
      <xdr:rowOff>0</xdr:rowOff>
    </xdr:from>
    <xdr:to>
      <xdr:col>10</xdr:col>
      <xdr:colOff>0</xdr:colOff>
      <xdr:row>1</xdr:row>
      <xdr:rowOff>0</xdr:rowOff>
    </xdr:to>
    <xdr:sp macro="" textlink="">
      <xdr:nvSpPr>
        <xdr:cNvPr id="5" name="AutoShape 8"/>
        <xdr:cNvSpPr>
          <a:spLocks noChangeArrowheads="1"/>
        </xdr:cNvSpPr>
      </xdr:nvSpPr>
      <xdr:spPr bwMode="auto">
        <a:xfrm>
          <a:off x="6553200" y="200025"/>
          <a:ext cx="0" cy="0"/>
        </a:xfrm>
        <a:prstGeom prst="wedgeRectCallout">
          <a:avLst>
            <a:gd name="adj1" fmla="val 130000"/>
            <a:gd name="adj2" fmla="val -37097"/>
          </a:avLst>
        </a:prstGeom>
        <a:solidFill>
          <a:srgbClr val="FFFFFF"/>
        </a:solidFill>
        <a:ln w="9525">
          <a:solidFill>
            <a:srgbClr val="FF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CE"/>
              <a:cs typeface="Arial CE"/>
            </a:rPr>
            <a:t>S_b1</a:t>
          </a:r>
        </a:p>
      </xdr:txBody>
    </xdr:sp>
    <xdr:clientData/>
  </xdr:twoCellAnchor>
  <xdr:twoCellAnchor>
    <xdr:from>
      <xdr:col>4</xdr:col>
      <xdr:colOff>85725</xdr:colOff>
      <xdr:row>5</xdr:row>
      <xdr:rowOff>47625</xdr:rowOff>
    </xdr:from>
    <xdr:to>
      <xdr:col>7</xdr:col>
      <xdr:colOff>28219</xdr:colOff>
      <xdr:row>8</xdr:row>
      <xdr:rowOff>16566</xdr:rowOff>
    </xdr:to>
    <xdr:sp macro="" textlink="">
      <xdr:nvSpPr>
        <xdr:cNvPr id="6" name="Object 1" hidden="1">
          <a:extLst>
            <a:ext uri="{63B3BB69-23CF-44E3-9099-C40C66FF867C}">
              <a14:compatExt xmlns:a14="http://schemas.microsoft.com/office/drawing/2010/main" spid="_x0000_s9217"/>
            </a:ext>
          </a:extLst>
        </xdr:cNvPr>
        <xdr:cNvSpPr/>
      </xdr:nvSpPr>
      <xdr:spPr bwMode="auto">
        <a:xfrm>
          <a:off x="2066925" y="1371600"/>
          <a:ext cx="1809394" cy="673791"/>
        </a:xfrm>
        <a:prstGeom prst="rect">
          <a:avLst/>
        </a:prstGeom>
        <a:solidFill>
          <a:srgbClr xmlns:mc="http://schemas.openxmlformats.org/markup-compatibility/2006" xmlns:a14="http://schemas.microsoft.com/office/drawing/2010/main" val="993366" mc:Ignorable="a14" a14:legacySpreadsheetColorIndex="61">
            <a:alpha val="85001"/>
          </a:srgbClr>
        </a:solidFill>
        <a:ln w="19050">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969696"/>
                </a:outerShdw>
              </a:effectLst>
            </a14:hiddenEffects>
          </a:ext>
        </a:extLst>
      </xdr:spPr>
    </xdr:sp>
    <xdr:clientData/>
  </xdr:twoCellAnchor>
  <xdr:twoCellAnchor>
    <xdr:from>
      <xdr:col>4</xdr:col>
      <xdr:colOff>76200</xdr:colOff>
      <xdr:row>1</xdr:row>
      <xdr:rowOff>38100</xdr:rowOff>
    </xdr:from>
    <xdr:to>
      <xdr:col>6</xdr:col>
      <xdr:colOff>333375</xdr:colOff>
      <xdr:row>4</xdr:row>
      <xdr:rowOff>209550</xdr:rowOff>
    </xdr:to>
    <xdr:sp macro="" textlink="">
      <xdr:nvSpPr>
        <xdr:cNvPr id="7" name="Object 2" hidden="1">
          <a:extLst>
            <a:ext uri="{63B3BB69-23CF-44E3-9099-C40C66FF867C}">
              <a14:compatExt xmlns:a14="http://schemas.microsoft.com/office/drawing/2010/main" spid="_x0000_s9218"/>
            </a:ext>
          </a:extLst>
        </xdr:cNvPr>
        <xdr:cNvSpPr/>
      </xdr:nvSpPr>
      <xdr:spPr bwMode="auto">
        <a:xfrm>
          <a:off x="2057400" y="238125"/>
          <a:ext cx="1476375" cy="1066800"/>
        </a:xfrm>
        <a:prstGeom prst="rect">
          <a:avLst/>
        </a:prstGeom>
        <a:solidFill>
          <a:srgbClr val="CCFFFF">
            <a:alpha val="60001"/>
          </a:srgbClr>
        </a:solidFill>
        <a:ln w="19050">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969696"/>
                </a:outerShdw>
              </a:effectLst>
            </a14:hiddenEffects>
          </a:ext>
        </a:extLst>
      </xdr:spPr>
    </xdr:sp>
    <xdr:clientData/>
  </xdr:twoCellAnchor>
  <xdr:twoCellAnchor>
    <xdr:from>
      <xdr:col>28</xdr:col>
      <xdr:colOff>114300</xdr:colOff>
      <xdr:row>9</xdr:row>
      <xdr:rowOff>85725</xdr:rowOff>
    </xdr:from>
    <xdr:to>
      <xdr:col>31</xdr:col>
      <xdr:colOff>361950</xdr:colOff>
      <xdr:row>11</xdr:row>
      <xdr:rowOff>142875</xdr:rowOff>
    </xdr:to>
    <xdr:sp macro="" textlink="">
      <xdr:nvSpPr>
        <xdr:cNvPr id="8" name="Object 3" hidden="1">
          <a:extLst>
            <a:ext uri="{63B3BB69-23CF-44E3-9099-C40C66FF867C}">
              <a14:compatExt xmlns:a14="http://schemas.microsoft.com/office/drawing/2010/main" spid="_x0000_s9219"/>
            </a:ext>
          </a:extLst>
        </xdr:cNvPr>
        <xdr:cNvSpPr/>
      </xdr:nvSpPr>
      <xdr:spPr bwMode="auto">
        <a:xfrm>
          <a:off x="18230850" y="2305050"/>
          <a:ext cx="2076450" cy="371475"/>
        </a:xfrm>
        <a:prstGeom prst="rect">
          <a:avLst/>
        </a:prstGeom>
        <a:solidFill>
          <a:srgbClr val="FFFF66">
            <a:alpha val="60001"/>
          </a:srgbClr>
        </a:solidFill>
        <a:ln w="19050">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969696"/>
                </a:outerShdw>
              </a:effectLst>
            </a14:hiddenEffects>
          </a:ext>
        </a:extLst>
      </xdr:spPr>
    </xdr:sp>
    <xdr:clientData/>
  </xdr:twoCellAnchor>
  <xdr:twoCellAnchor>
    <xdr:from>
      <xdr:col>1</xdr:col>
      <xdr:colOff>200024</xdr:colOff>
      <xdr:row>9</xdr:row>
      <xdr:rowOff>19050</xdr:rowOff>
    </xdr:from>
    <xdr:to>
      <xdr:col>3</xdr:col>
      <xdr:colOff>85724</xdr:colOff>
      <xdr:row>24</xdr:row>
      <xdr:rowOff>19051</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298450</xdr:colOff>
      <xdr:row>7</xdr:row>
      <xdr:rowOff>22216</xdr:rowOff>
    </xdr:from>
    <xdr:to>
      <xdr:col>3</xdr:col>
      <xdr:colOff>79375</xdr:colOff>
      <xdr:row>9</xdr:row>
      <xdr:rowOff>23804</xdr:rowOff>
    </xdr:to>
    <xdr:sp macro="" textlink="">
      <xdr:nvSpPr>
        <xdr:cNvPr id="10" name="TextBox 9"/>
        <xdr:cNvSpPr txBox="1"/>
      </xdr:nvSpPr>
      <xdr:spPr>
        <a:xfrm>
          <a:off x="1031875" y="1812916"/>
          <a:ext cx="552450" cy="439738"/>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a:t>Signal </a:t>
          </a:r>
          <a:r>
            <a:rPr lang="en-US" sz="1000" b="1" i="1"/>
            <a:t/>
          </a:r>
          <a:br>
            <a:rPr lang="en-US" sz="1000" b="1" i="1"/>
          </a:br>
          <a:r>
            <a:rPr lang="en-US" sz="1100" b="1" i="1"/>
            <a:t>MHz</a:t>
          </a:r>
        </a:p>
      </xdr:txBody>
    </xdr:sp>
    <xdr:clientData/>
  </xdr:twoCellAnchor>
  <xdr:oneCellAnchor>
    <xdr:from>
      <xdr:col>11</xdr:col>
      <xdr:colOff>193398</xdr:colOff>
      <xdr:row>0</xdr:row>
      <xdr:rowOff>0</xdr:rowOff>
    </xdr:from>
    <xdr:ext cx="916471" cy="737875"/>
    <xdr:pic>
      <xdr:nvPicPr>
        <xdr:cNvPr id="11" name="Picture 10"/>
        <xdr:cNvPicPr>
          <a:picLocks noChangeAspect="1"/>
        </xdr:cNvPicPr>
      </xdr:nvPicPr>
      <xdr:blipFill>
        <a:blip xmlns:r="http://schemas.openxmlformats.org/officeDocument/2006/relationships" r:embed="rId3"/>
        <a:stretch>
          <a:fillRect/>
        </a:stretch>
      </xdr:blipFill>
      <xdr:spPr>
        <a:xfrm>
          <a:off x="7575273" y="0"/>
          <a:ext cx="916471" cy="737875"/>
        </a:xfrm>
        <a:prstGeom prst="rect">
          <a:avLst/>
        </a:prstGeom>
      </xdr:spPr>
    </xdr:pic>
    <xdr:clientData/>
  </xdr:oneCellAnchor>
  <xdr:oneCellAnchor>
    <xdr:from>
      <xdr:col>10</xdr:col>
      <xdr:colOff>813353</xdr:colOff>
      <xdr:row>2</xdr:row>
      <xdr:rowOff>157785</xdr:rowOff>
    </xdr:from>
    <xdr:ext cx="718930" cy="876850"/>
    <xdr:pic>
      <xdr:nvPicPr>
        <xdr:cNvPr id="12" name="Picture 11"/>
        <xdr:cNvPicPr>
          <a:picLocks noChangeAspect="1"/>
        </xdr:cNvPicPr>
      </xdr:nvPicPr>
      <xdr:blipFill>
        <a:blip xmlns:r="http://schemas.openxmlformats.org/officeDocument/2006/relationships" r:embed="rId4"/>
        <a:stretch>
          <a:fillRect/>
        </a:stretch>
      </xdr:blipFill>
      <xdr:spPr>
        <a:xfrm>
          <a:off x="7366553" y="729285"/>
          <a:ext cx="718930" cy="876850"/>
        </a:xfrm>
        <a:prstGeom prst="rect">
          <a:avLst/>
        </a:prstGeom>
      </xdr:spPr>
    </xdr:pic>
    <xdr:clientData/>
  </xdr:oneCellAnchor>
  <mc:AlternateContent xmlns:mc="http://schemas.openxmlformats.org/markup-compatibility/2006">
    <mc:Choice xmlns:a14="http://schemas.microsoft.com/office/drawing/2010/main" Requires="a14">
      <xdr:twoCellAnchor>
        <xdr:from>
          <xdr:col>0</xdr:col>
          <xdr:colOff>333375</xdr:colOff>
          <xdr:row>0</xdr:row>
          <xdr:rowOff>76200</xdr:rowOff>
        </xdr:from>
        <xdr:to>
          <xdr:col>1</xdr:col>
          <xdr:colOff>76200</xdr:colOff>
          <xdr:row>2</xdr:row>
          <xdr:rowOff>152400</xdr:rowOff>
        </xdr:to>
        <xdr:sp macro="" textlink="">
          <xdr:nvSpPr>
            <xdr:cNvPr id="5121" name="Spinner 1" hidden="1">
              <a:extLst>
                <a:ext uri="{63B3BB69-23CF-44E3-9099-C40C66FF867C}">
                  <a14:compatExt spid="_x0000_s512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323850</xdr:colOff>
          <xdr:row>4</xdr:row>
          <xdr:rowOff>114300</xdr:rowOff>
        </xdr:from>
        <xdr:to>
          <xdr:col>1</xdr:col>
          <xdr:colOff>152400</xdr:colOff>
          <xdr:row>7</xdr:row>
          <xdr:rowOff>66675</xdr:rowOff>
        </xdr:to>
        <xdr:sp macro="" textlink="">
          <xdr:nvSpPr>
            <xdr:cNvPr id="5122" name="Spinner 2" hidden="1">
              <a:extLst>
                <a:ext uri="{63B3BB69-23CF-44E3-9099-C40C66FF867C}">
                  <a14:compatExt spid="_x0000_s5122"/>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13</xdr:row>
          <xdr:rowOff>47625</xdr:rowOff>
        </xdr:from>
        <xdr:to>
          <xdr:col>1</xdr:col>
          <xdr:colOff>571500</xdr:colOff>
          <xdr:row>19</xdr:row>
          <xdr:rowOff>66675</xdr:rowOff>
        </xdr:to>
        <xdr:sp macro="" textlink="">
          <xdr:nvSpPr>
            <xdr:cNvPr id="5123" name="Spinner 3" hidden="1">
              <a:extLst>
                <a:ext uri="{63B3BB69-23CF-44E3-9099-C40C66FF867C}">
                  <a14:compatExt spid="_x0000_s5123"/>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4</xdr:col>
      <xdr:colOff>14654</xdr:colOff>
      <xdr:row>4</xdr:row>
      <xdr:rowOff>132523</xdr:rowOff>
    </xdr:from>
    <xdr:to>
      <xdr:col>6</xdr:col>
      <xdr:colOff>622788</xdr:colOff>
      <xdr:row>7</xdr:row>
      <xdr:rowOff>197828</xdr:rowOff>
    </xdr:to>
    <xdr:pic>
      <xdr:nvPicPr>
        <xdr:cNvPr id="16" name="Picture 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92923" y="1231561"/>
          <a:ext cx="1824403" cy="754036"/>
        </a:xfrm>
        <a:prstGeom prst="rect">
          <a:avLst/>
        </a:prstGeom>
        <a:solidFill>
          <a:srgbClr xmlns:mc="http://schemas.openxmlformats.org/markup-compatibility/2006" xmlns:a14="http://schemas.microsoft.com/office/drawing/2010/main" val="993366" mc:Ignorable="a14" a14:legacySpreadsheetColorIndex="61">
            <a:alpha val="47000"/>
          </a:srgbClr>
        </a:solidFill>
        <a:ln w="19050">
          <a:solidFill>
            <a:srgbClr xmlns:mc="http://schemas.openxmlformats.org/markup-compatibility/2006" xmlns:a14="http://schemas.microsoft.com/office/drawing/2010/main" val="FF0000" mc:Ignorable="a14" a14:legacySpreadsheetColorIndex="10"/>
          </a:solidFill>
          <a:miter lim="800000"/>
          <a:headEnd/>
          <a:tailEnd/>
        </a:ln>
        <a:effectLst/>
        <a:extLst/>
      </xdr:spPr>
    </xdr:pic>
    <xdr:clientData/>
  </xdr:twoCellAnchor>
  <xdr:twoCellAnchor>
    <xdr:from>
      <xdr:col>4</xdr:col>
      <xdr:colOff>178776</xdr:colOff>
      <xdr:row>1</xdr:row>
      <xdr:rowOff>140677</xdr:rowOff>
    </xdr:from>
    <xdr:to>
      <xdr:col>6</xdr:col>
      <xdr:colOff>451840</xdr:colOff>
      <xdr:row>3</xdr:row>
      <xdr:rowOff>109903</xdr:rowOff>
    </xdr:to>
    <xdr:pic>
      <xdr:nvPicPr>
        <xdr:cNvPr id="17" name="Picture 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59976" y="340702"/>
          <a:ext cx="1492264" cy="740751"/>
        </a:xfrm>
        <a:prstGeom prst="rect">
          <a:avLst/>
        </a:prstGeom>
        <a:solidFill>
          <a:srgbClr val="CCFFFF">
            <a:alpha val="60001"/>
          </a:srgbClr>
        </a:solidFill>
        <a:ln w="19050">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969696"/>
                </a:outerShdw>
              </a:effectLst>
            </a14:hiddenEffects>
          </a:ext>
        </a:extLst>
      </xdr:spPr>
    </xdr:pic>
    <xdr:clientData/>
  </xdr:twoCellAnchor>
  <xdr:twoCellAnchor>
    <xdr:from>
      <xdr:col>28</xdr:col>
      <xdr:colOff>114300</xdr:colOff>
      <xdr:row>9</xdr:row>
      <xdr:rowOff>85725</xdr:rowOff>
    </xdr:from>
    <xdr:to>
      <xdr:col>31</xdr:col>
      <xdr:colOff>361950</xdr:colOff>
      <xdr:row>11</xdr:row>
      <xdr:rowOff>142875</xdr:rowOff>
    </xdr:to>
    <xdr:pic>
      <xdr:nvPicPr>
        <xdr:cNvPr id="18" name="Picture 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230850" y="2305050"/>
          <a:ext cx="2076450" cy="371475"/>
        </a:xfrm>
        <a:prstGeom prst="rect">
          <a:avLst/>
        </a:prstGeom>
        <a:solidFill>
          <a:srgbClr val="FFFF66">
            <a:alpha val="60001"/>
          </a:srgbClr>
        </a:solidFill>
        <a:ln w="19050">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969696"/>
                </a:outerShdw>
              </a:effectLst>
            </a14:hiddenEffects>
          </a:ext>
        </a:extLst>
      </xdr:spPr>
    </xdr:pic>
    <xdr:clientData/>
  </xdr:twoCellAnchor>
  <xdr:oneCellAnchor>
    <xdr:from>
      <xdr:col>11</xdr:col>
      <xdr:colOff>625610</xdr:colOff>
      <xdr:row>13</xdr:row>
      <xdr:rowOff>24847</xdr:rowOff>
    </xdr:from>
    <xdr:ext cx="3434494" cy="2158575"/>
    <xdr:pic>
      <xdr:nvPicPr>
        <xdr:cNvPr id="19" name="Picture 18"/>
        <xdr:cNvPicPr>
          <a:picLocks noChangeAspect="1"/>
        </xdr:cNvPicPr>
      </xdr:nvPicPr>
      <xdr:blipFill>
        <a:blip xmlns:r="http://schemas.openxmlformats.org/officeDocument/2006/relationships" r:embed="rId8"/>
        <a:stretch>
          <a:fillRect/>
        </a:stretch>
      </xdr:blipFill>
      <xdr:spPr>
        <a:xfrm>
          <a:off x="8007485" y="2910922"/>
          <a:ext cx="3434494" cy="2158575"/>
        </a:xfrm>
        <a:prstGeom prst="rect">
          <a:avLst/>
        </a:prstGeom>
      </xdr:spPr>
    </xdr:pic>
    <xdr:clientData/>
  </xdr:oneCellAnchor>
  <mc:AlternateContent xmlns:mc="http://schemas.openxmlformats.org/markup-compatibility/2006">
    <mc:Choice xmlns:a14="http://schemas.microsoft.com/office/drawing/2010/main" Requires="a14">
      <xdr:twoCellAnchor>
        <xdr:from>
          <xdr:col>0</xdr:col>
          <xdr:colOff>123825</xdr:colOff>
          <xdr:row>24</xdr:row>
          <xdr:rowOff>161925</xdr:rowOff>
        </xdr:from>
        <xdr:to>
          <xdr:col>4</xdr:col>
          <xdr:colOff>352425</xdr:colOff>
          <xdr:row>34</xdr:row>
          <xdr:rowOff>28575</xdr:rowOff>
        </xdr:to>
        <xdr:sp macro="" textlink="">
          <xdr:nvSpPr>
            <xdr:cNvPr id="5124" name="Object 4" hidden="1">
              <a:extLst>
                <a:ext uri="{63B3BB69-23CF-44E3-9099-C40C66FF867C}">
                  <a14:compatExt spid="_x0000_s5124"/>
                </a:ext>
              </a:extLst>
            </xdr:cNvPr>
            <xdr:cNvSpPr/>
          </xdr:nvSpPr>
          <xdr:spPr bwMode="auto">
            <a:xfrm>
              <a:off x="0" y="0"/>
              <a:ext cx="0" cy="0"/>
            </a:xfrm>
            <a:prstGeom prst="rect">
              <a:avLst/>
            </a:prstGeom>
            <a:solidFill>
              <a:srgbClr val="CCFFCC"/>
            </a:solidFill>
            <a:ln w="9525">
              <a:solidFill>
                <a:srgbClr val="000099"/>
              </a:solidFill>
              <a:miter lim="800000"/>
              <a:headEnd/>
              <a:tailEnd/>
            </a:ln>
            <a:effectLst/>
            <a:extLst>
              <a:ext uri="{AF507438-7753-43E0-B8FC-AC1667EBCBE1}">
                <a14:hiddenEffects>
                  <a:effectLst>
                    <a:outerShdw dist="35921" dir="2700000" algn="ctr" rotWithShape="0">
                      <a:srgbClr val="969696"/>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40</xdr:row>
          <xdr:rowOff>19050</xdr:rowOff>
        </xdr:from>
        <xdr:to>
          <xdr:col>4</xdr:col>
          <xdr:colOff>447675</xdr:colOff>
          <xdr:row>47</xdr:row>
          <xdr:rowOff>85725</xdr:rowOff>
        </xdr:to>
        <xdr:sp macro="" textlink="">
          <xdr:nvSpPr>
            <xdr:cNvPr id="5125" name="Object 5" hidden="1">
              <a:extLst>
                <a:ext uri="{63B3BB69-23CF-44E3-9099-C40C66FF867C}">
                  <a14:compatExt spid="_x0000_s51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34</xdr:row>
          <xdr:rowOff>85725</xdr:rowOff>
        </xdr:from>
        <xdr:to>
          <xdr:col>6</xdr:col>
          <xdr:colOff>228600</xdr:colOff>
          <xdr:row>39</xdr:row>
          <xdr:rowOff>95250</xdr:rowOff>
        </xdr:to>
        <xdr:sp macro="" textlink="">
          <xdr:nvSpPr>
            <xdr:cNvPr id="5126" name="Object 6" hidden="1">
              <a:extLst>
                <a:ext uri="{63B3BB69-23CF-44E3-9099-C40C66FF867C}">
                  <a14:compatExt spid="_x0000_s51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6</xdr:row>
          <xdr:rowOff>123825</xdr:rowOff>
        </xdr:from>
        <xdr:to>
          <xdr:col>13</xdr:col>
          <xdr:colOff>323850</xdr:colOff>
          <xdr:row>8</xdr:row>
          <xdr:rowOff>171450</xdr:rowOff>
        </xdr:to>
        <xdr:sp macro="" textlink="">
          <xdr:nvSpPr>
            <xdr:cNvPr id="5127" name="Object 7" hidden="1">
              <a:extLst>
                <a:ext uri="{63B3BB69-23CF-44E3-9099-C40C66FF867C}">
                  <a14:compatExt spid="_x0000_s51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6</xdr:col>
      <xdr:colOff>302447</xdr:colOff>
      <xdr:row>25</xdr:row>
      <xdr:rowOff>29308</xdr:rowOff>
    </xdr:from>
    <xdr:to>
      <xdr:col>16</xdr:col>
      <xdr:colOff>604795</xdr:colOff>
      <xdr:row>61</xdr:row>
      <xdr:rowOff>68007</xdr:rowOff>
    </xdr:to>
    <xdr:pic>
      <xdr:nvPicPr>
        <xdr:cNvPr id="14" name="Picture 13"/>
        <xdr:cNvPicPr>
          <a:picLocks noChangeAspect="1"/>
        </xdr:cNvPicPr>
      </xdr:nvPicPr>
      <xdr:blipFill>
        <a:blip xmlns:r="http://schemas.openxmlformats.org/officeDocument/2006/relationships" r:embed="rId9"/>
        <a:stretch>
          <a:fillRect/>
        </a:stretch>
      </xdr:blipFill>
      <xdr:spPr>
        <a:xfrm>
          <a:off x="3496985" y="4989635"/>
          <a:ext cx="7695214" cy="58416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547066</xdr:colOff>
      <xdr:row>2</xdr:row>
      <xdr:rowOff>41827</xdr:rowOff>
    </xdr:from>
    <xdr:to>
      <xdr:col>10</xdr:col>
      <xdr:colOff>271255</xdr:colOff>
      <xdr:row>5</xdr:row>
      <xdr:rowOff>3727</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147516" y="432352"/>
          <a:ext cx="3048414" cy="447675"/>
        </a:xfrm>
        <a:prstGeom prst="rect">
          <a:avLst/>
        </a:prstGeom>
        <a:solidFill>
          <a:srgbClr val="FFFF66"/>
        </a:solidFill>
        <a:ln w="9525" algn="ctr">
          <a:solidFill>
            <a:srgbClr val="FF3300"/>
          </a:solidFill>
          <a:miter lim="800000"/>
          <a:headEnd/>
          <a:tailEnd/>
        </a:ln>
      </xdr:spPr>
    </xdr:pic>
    <xdr:clientData/>
  </xdr:twoCellAnchor>
  <xdr:twoCellAnchor>
    <xdr:from>
      <xdr:col>0</xdr:col>
      <xdr:colOff>41413</xdr:colOff>
      <xdr:row>1</xdr:row>
      <xdr:rowOff>19050</xdr:rowOff>
    </xdr:from>
    <xdr:to>
      <xdr:col>5</xdr:col>
      <xdr:colOff>523875</xdr:colOff>
      <xdr:row>21</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3</xdr:col>
          <xdr:colOff>190500</xdr:colOff>
          <xdr:row>21</xdr:row>
          <xdr:rowOff>142875</xdr:rowOff>
        </xdr:from>
        <xdr:to>
          <xdr:col>4</xdr:col>
          <xdr:colOff>38100</xdr:colOff>
          <xdr:row>24</xdr:row>
          <xdr:rowOff>76200</xdr:rowOff>
        </xdr:to>
        <xdr:sp macro="" textlink="">
          <xdr:nvSpPr>
            <xdr:cNvPr id="2049" name="Spinner 1" hidden="1">
              <a:extLst>
                <a:ext uri="{63B3BB69-23CF-44E3-9099-C40C66FF867C}">
                  <a14:compatExt spid="_x0000_s204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5</xdr:row>
          <xdr:rowOff>47625</xdr:rowOff>
        </xdr:from>
        <xdr:to>
          <xdr:col>9</xdr:col>
          <xdr:colOff>352425</xdr:colOff>
          <xdr:row>8</xdr:row>
          <xdr:rowOff>57150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8</xdr:row>
          <xdr:rowOff>161925</xdr:rowOff>
        </xdr:from>
        <xdr:to>
          <xdr:col>10</xdr:col>
          <xdr:colOff>304800</xdr:colOff>
          <xdr:row>13</xdr:row>
          <xdr:rowOff>9525</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13</xdr:col>
      <xdr:colOff>254718</xdr:colOff>
      <xdr:row>0</xdr:row>
      <xdr:rowOff>171678</xdr:rowOff>
    </xdr:from>
    <xdr:to>
      <xdr:col>22</xdr:col>
      <xdr:colOff>219115</xdr:colOff>
      <xdr:row>26</xdr:row>
      <xdr:rowOff>202776</xdr:rowOff>
    </xdr:to>
    <xdr:sp macro="" textlink="">
      <xdr:nvSpPr>
        <xdr:cNvPr id="7" name="Rectangle 6"/>
        <xdr:cNvSpPr/>
      </xdr:nvSpPr>
      <xdr:spPr>
        <a:xfrm>
          <a:off x="9046293" y="171678"/>
          <a:ext cx="4764997" cy="4498323"/>
        </a:xfrm>
        <a:prstGeom prst="rect">
          <a:avLst/>
        </a:prstGeom>
        <a:solidFill>
          <a:schemeClr val="bg1"/>
        </a:solidFill>
        <a:ln>
          <a:solidFill>
            <a:schemeClr val="accent1">
              <a:lumMod val="50000"/>
            </a:schemeClr>
          </a:solidFill>
        </a:ln>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bg-BG" sz="1400">
              <a:solidFill>
                <a:srgbClr val="000000"/>
              </a:solidFill>
              <a:latin typeface="Times New Roman" panose="02020603050405020304" pitchFamily="18" charset="0"/>
              <a:ea typeface="Times New Roman" panose="02020603050405020304" pitchFamily="18" charset="0"/>
            </a:rPr>
            <a:t>3.1. Лабораториите трябва да използват следните определения:</a:t>
          </a:r>
          <a:endParaRPr lang="en-US" sz="1400">
            <a:latin typeface="Times New Roman" panose="02020603050405020304" pitchFamily="18" charset="0"/>
            <a:ea typeface="Times New Roman" panose="02020603050405020304" pitchFamily="18" charset="0"/>
          </a:endParaRPr>
        </a:p>
        <a:p>
          <a:pPr algn="just"/>
          <a:r>
            <a:rPr lang="bg-BG" sz="1400">
              <a:solidFill>
                <a:srgbClr val="000000"/>
              </a:solidFill>
              <a:latin typeface="Times New Roman" panose="02020603050405020304" pitchFamily="18" charset="0"/>
              <a:ea typeface="Times New Roman" panose="02020603050405020304" pitchFamily="18" charset="0"/>
            </a:rPr>
            <a:t>3.1.1. “</a:t>
          </a:r>
          <a:r>
            <a:rPr lang="bg-BG" sz="1400" b="1">
              <a:solidFill>
                <a:srgbClr val="000000"/>
              </a:solidFill>
              <a:latin typeface="Times New Roman" panose="02020603050405020304" pitchFamily="18" charset="0"/>
              <a:ea typeface="Times New Roman" panose="02020603050405020304" pitchFamily="18" charset="0"/>
            </a:rPr>
            <a:t>Повторяемост</a:t>
          </a:r>
          <a:r>
            <a:rPr lang="bg-BG" sz="1400">
              <a:solidFill>
                <a:srgbClr val="000000"/>
              </a:solidFill>
              <a:latin typeface="Times New Roman" panose="02020603050405020304" pitchFamily="18" charset="0"/>
              <a:ea typeface="Times New Roman" panose="02020603050405020304" pitchFamily="18" charset="0"/>
            </a:rPr>
            <a:t>” (r) е </a:t>
          </a:r>
          <a:r>
            <a:rPr lang="bg-BG" sz="1200">
              <a:solidFill>
                <a:srgbClr val="000000"/>
              </a:solidFill>
              <a:latin typeface="Times New Roman" panose="02020603050405020304" pitchFamily="18" charset="0"/>
              <a:ea typeface="Times New Roman" panose="02020603050405020304" pitchFamily="18" charset="0"/>
            </a:rPr>
            <a:t>стойността, под която абсолютната разлика между резултатите от две отделни изпитвания, получени в условията на повторяемост (т.е. едни и същи проба, лаборатория, лаборант и техническо средство за измерване и изпитване, както и в кратък интервал от време), може да се очаква с вероятност (обикновено 95 %), </a:t>
          </a:r>
          <a:r>
            <a:rPr lang="bg-BG" sz="1400">
              <a:solidFill>
                <a:srgbClr val="000000"/>
              </a:solidFill>
              <a:latin typeface="Times New Roman" panose="02020603050405020304" pitchFamily="18" charset="0"/>
              <a:ea typeface="Times New Roman" panose="02020603050405020304" pitchFamily="18" charset="0"/>
            </a:rPr>
            <a:t>откъдето </a:t>
          </a:r>
          <a:r>
            <a:rPr lang="bg-BG" sz="1400" b="1">
              <a:solidFill>
                <a:srgbClr val="000000"/>
              </a:solidFill>
              <a:latin typeface="Times New Roman" panose="02020603050405020304" pitchFamily="18" charset="0"/>
              <a:ea typeface="Times New Roman" panose="02020603050405020304" pitchFamily="18" charset="0"/>
            </a:rPr>
            <a:t>r = 2,8 х S</a:t>
          </a:r>
          <a:r>
            <a:rPr lang="bg-BG" sz="1400" b="1" baseline="-25000">
              <a:solidFill>
                <a:srgbClr val="000000"/>
              </a:solidFill>
              <a:latin typeface="Times New Roman" panose="02020603050405020304" pitchFamily="18" charset="0"/>
              <a:ea typeface="Times New Roman" panose="02020603050405020304" pitchFamily="18" charset="0"/>
            </a:rPr>
            <a:t>r</a:t>
          </a:r>
          <a:r>
            <a:rPr lang="bg-BG" sz="1400" baseline="-25000">
              <a:solidFill>
                <a:srgbClr val="000000"/>
              </a:solidFill>
              <a:latin typeface="Times New Roman" panose="02020603050405020304" pitchFamily="18" charset="0"/>
              <a:ea typeface="Times New Roman" panose="02020603050405020304" pitchFamily="18" charset="0"/>
            </a:rPr>
            <a:t>.</a:t>
          </a:r>
          <a:endParaRPr lang="en-US" sz="1400">
            <a:latin typeface="Times New Roman" panose="02020603050405020304" pitchFamily="18" charset="0"/>
            <a:ea typeface="Times New Roman" panose="02020603050405020304" pitchFamily="18" charset="0"/>
          </a:endParaRPr>
        </a:p>
        <a:p>
          <a:pPr algn="just"/>
          <a:r>
            <a:rPr lang="bg-BG" sz="1400">
              <a:solidFill>
                <a:srgbClr val="000000"/>
              </a:solidFill>
              <a:latin typeface="Times New Roman" panose="02020603050405020304" pitchFamily="18" charset="0"/>
              <a:ea typeface="Times New Roman" panose="02020603050405020304" pitchFamily="18" charset="0"/>
            </a:rPr>
            <a:t>3.1.2. “</a:t>
          </a:r>
          <a:r>
            <a:rPr lang="bg-BG" sz="1400" b="1">
              <a:solidFill>
                <a:srgbClr val="000000"/>
              </a:solidFill>
              <a:latin typeface="Times New Roman" panose="02020603050405020304" pitchFamily="18" charset="0"/>
              <a:ea typeface="Times New Roman" panose="02020603050405020304" pitchFamily="18" charset="0"/>
            </a:rPr>
            <a:t>S</a:t>
          </a:r>
          <a:r>
            <a:rPr lang="bg-BG" sz="1400" b="1" baseline="-25000">
              <a:solidFill>
                <a:srgbClr val="000000"/>
              </a:solidFill>
              <a:latin typeface="Times New Roman" panose="02020603050405020304" pitchFamily="18" charset="0"/>
              <a:ea typeface="Times New Roman" panose="02020603050405020304" pitchFamily="18" charset="0"/>
            </a:rPr>
            <a:t>r</a:t>
          </a:r>
          <a:r>
            <a:rPr lang="bg-BG" sz="1400">
              <a:solidFill>
                <a:srgbClr val="000000"/>
              </a:solidFill>
              <a:latin typeface="Times New Roman" panose="02020603050405020304" pitchFamily="18" charset="0"/>
              <a:ea typeface="Times New Roman" panose="02020603050405020304" pitchFamily="18" charset="0"/>
            </a:rPr>
            <a:t>” </a:t>
          </a:r>
          <a:r>
            <a:rPr lang="bg-BG" sz="1200">
              <a:solidFill>
                <a:srgbClr val="000000"/>
              </a:solidFill>
              <a:latin typeface="Times New Roman" panose="02020603050405020304" pitchFamily="18" charset="0"/>
              <a:ea typeface="Times New Roman" panose="02020603050405020304" pitchFamily="18" charset="0"/>
            </a:rPr>
            <a:t>е стандартното отклонение, от резултатите, при условия на повторяемост.</a:t>
          </a:r>
          <a:endParaRPr lang="en-US" sz="1200">
            <a:latin typeface="Times New Roman" panose="02020603050405020304" pitchFamily="18" charset="0"/>
            <a:ea typeface="Times New Roman" panose="02020603050405020304" pitchFamily="18" charset="0"/>
          </a:endParaRPr>
        </a:p>
        <a:p>
          <a:pPr algn="just"/>
          <a:r>
            <a:rPr lang="bg-BG" sz="1400">
              <a:solidFill>
                <a:srgbClr val="000000"/>
              </a:solidFill>
              <a:latin typeface="Times New Roman" panose="02020603050405020304" pitchFamily="18" charset="0"/>
              <a:ea typeface="Times New Roman" panose="02020603050405020304" pitchFamily="18" charset="0"/>
            </a:rPr>
            <a:t>3.1.3. “</a:t>
          </a:r>
          <a:r>
            <a:rPr lang="bg-BG" sz="1400" b="1">
              <a:solidFill>
                <a:srgbClr val="000000"/>
              </a:solidFill>
              <a:latin typeface="Times New Roman" panose="02020603050405020304" pitchFamily="18" charset="0"/>
              <a:ea typeface="Times New Roman" panose="02020603050405020304" pitchFamily="18" charset="0"/>
            </a:rPr>
            <a:t>RSD</a:t>
          </a:r>
          <a:r>
            <a:rPr lang="bg-BG" sz="1400" b="1" baseline="-25000">
              <a:solidFill>
                <a:srgbClr val="000000"/>
              </a:solidFill>
              <a:latin typeface="Times New Roman" panose="02020603050405020304" pitchFamily="18" charset="0"/>
              <a:ea typeface="Times New Roman" panose="02020603050405020304" pitchFamily="18" charset="0"/>
            </a:rPr>
            <a:t>r</a:t>
          </a:r>
          <a:r>
            <a:rPr lang="bg-BG" sz="1400">
              <a:solidFill>
                <a:srgbClr val="000000"/>
              </a:solidFill>
              <a:latin typeface="Times New Roman" panose="02020603050405020304" pitchFamily="18" charset="0"/>
              <a:ea typeface="Times New Roman" panose="02020603050405020304" pitchFamily="18" charset="0"/>
            </a:rPr>
            <a:t>” </a:t>
          </a:r>
          <a:r>
            <a:rPr lang="bg-BG" sz="1200">
              <a:solidFill>
                <a:srgbClr val="000000"/>
              </a:solidFill>
              <a:latin typeface="Times New Roman" panose="02020603050405020304" pitchFamily="18" charset="0"/>
              <a:ea typeface="Times New Roman" panose="02020603050405020304" pitchFamily="18" charset="0"/>
            </a:rPr>
            <a:t>е относителното стандартно отклонение, изчислено от резултати, получени при условия на повторяемост [(S</a:t>
          </a:r>
          <a:r>
            <a:rPr lang="bg-BG" sz="1200" baseline="-25000">
              <a:solidFill>
                <a:srgbClr val="000000"/>
              </a:solidFill>
              <a:latin typeface="Times New Roman" panose="02020603050405020304" pitchFamily="18" charset="0"/>
              <a:ea typeface="Times New Roman" panose="02020603050405020304" pitchFamily="18" charset="0"/>
            </a:rPr>
            <a:t>r</a:t>
          </a:r>
          <a:r>
            <a:rPr lang="bg-BG" sz="1200">
              <a:solidFill>
                <a:srgbClr val="000000"/>
              </a:solidFill>
              <a:latin typeface="Times New Roman" panose="02020603050405020304" pitchFamily="18" charset="0"/>
              <a:ea typeface="Times New Roman" panose="02020603050405020304" pitchFamily="18" charset="0"/>
            </a:rPr>
            <a:t>/х) х 100], където х</a:t>
          </a:r>
          <a:r>
            <a:rPr lang="bg-BG" sz="1200" i="1">
              <a:solidFill>
                <a:srgbClr val="000000"/>
              </a:solidFill>
              <a:latin typeface="Times New Roman" panose="02020603050405020304" pitchFamily="18" charset="0"/>
              <a:ea typeface="Times New Roman" panose="02020603050405020304" pitchFamily="18" charset="0"/>
            </a:rPr>
            <a:t> </a:t>
          </a:r>
          <a:r>
            <a:rPr lang="bg-BG" sz="1200">
              <a:solidFill>
                <a:srgbClr val="000000"/>
              </a:solidFill>
              <a:latin typeface="Times New Roman" panose="02020603050405020304" pitchFamily="18" charset="0"/>
              <a:ea typeface="Times New Roman" panose="02020603050405020304" pitchFamily="18" charset="0"/>
            </a:rPr>
            <a:t>е средната стойност на резултатите от всички лаборатории и проби.</a:t>
          </a:r>
          <a:endParaRPr lang="en-US" sz="1200">
            <a:latin typeface="Times New Roman" panose="02020603050405020304" pitchFamily="18" charset="0"/>
            <a:ea typeface="Times New Roman" panose="02020603050405020304" pitchFamily="18" charset="0"/>
          </a:endParaRPr>
        </a:p>
        <a:p>
          <a:pPr algn="just"/>
          <a:r>
            <a:rPr lang="bg-BG" sz="1400">
              <a:solidFill>
                <a:srgbClr val="000000"/>
              </a:solidFill>
              <a:latin typeface="Times New Roman" panose="02020603050405020304" pitchFamily="18" charset="0"/>
              <a:ea typeface="Times New Roman" panose="02020603050405020304" pitchFamily="18" charset="0"/>
            </a:rPr>
            <a:t>3.1.4. </a:t>
          </a:r>
          <a:r>
            <a:rPr lang="bg-BG" sz="1400" b="1">
              <a:solidFill>
                <a:srgbClr val="000000"/>
              </a:solidFill>
              <a:latin typeface="Times New Roman" panose="02020603050405020304" pitchFamily="18" charset="0"/>
              <a:ea typeface="Times New Roman" panose="02020603050405020304" pitchFamily="18" charset="0"/>
            </a:rPr>
            <a:t>“Възпроизводимост” (R) </a:t>
          </a:r>
          <a:r>
            <a:rPr lang="bg-BG" sz="1200">
              <a:solidFill>
                <a:srgbClr val="000000"/>
              </a:solidFill>
              <a:latin typeface="Times New Roman" panose="02020603050405020304" pitchFamily="18" charset="0"/>
              <a:ea typeface="Times New Roman" panose="02020603050405020304" pitchFamily="18" charset="0"/>
            </a:rPr>
            <a:t>е стойността, под която абсолютната разлика между резултатите от отделни изпитвания, получени в условията на възпроизводимост (т.е. идентичен материал, получен от лаборанти от различни лаборатории, използващи стандартизиран метод за изпитване), може да се очаква с вероятност (обикновено 95 %). </a:t>
          </a:r>
          <a:r>
            <a:rPr lang="bg-BG" sz="1400" b="1">
              <a:solidFill>
                <a:srgbClr val="000000"/>
              </a:solidFill>
              <a:latin typeface="Times New Roman" panose="02020603050405020304" pitchFamily="18" charset="0"/>
              <a:ea typeface="Times New Roman" panose="02020603050405020304" pitchFamily="18" charset="0"/>
            </a:rPr>
            <a:t>R=2,8 S</a:t>
          </a:r>
          <a:r>
            <a:rPr lang="bg-BG" sz="1400" b="1" baseline="-25000">
              <a:solidFill>
                <a:srgbClr val="000000"/>
              </a:solidFill>
              <a:latin typeface="Times New Roman" panose="02020603050405020304" pitchFamily="18" charset="0"/>
              <a:ea typeface="Times New Roman" panose="02020603050405020304" pitchFamily="18" charset="0"/>
            </a:rPr>
            <a:t>R</a:t>
          </a:r>
          <a:r>
            <a:rPr lang="bg-BG" sz="1400">
              <a:solidFill>
                <a:srgbClr val="000000"/>
              </a:solidFill>
              <a:latin typeface="Times New Roman" panose="02020603050405020304" pitchFamily="18" charset="0"/>
              <a:ea typeface="Times New Roman" panose="02020603050405020304" pitchFamily="18" charset="0"/>
            </a:rPr>
            <a:t>.</a:t>
          </a:r>
          <a:endParaRPr lang="en-US" sz="1400">
            <a:latin typeface="Times New Roman" panose="02020603050405020304" pitchFamily="18" charset="0"/>
            <a:ea typeface="Times New Roman" panose="02020603050405020304" pitchFamily="18" charset="0"/>
          </a:endParaRPr>
        </a:p>
        <a:p>
          <a:pPr algn="just"/>
          <a:r>
            <a:rPr lang="bg-BG" sz="1400">
              <a:solidFill>
                <a:srgbClr val="000000"/>
              </a:solidFill>
              <a:latin typeface="Times New Roman" panose="02020603050405020304" pitchFamily="18" charset="0"/>
              <a:ea typeface="Times New Roman" panose="02020603050405020304" pitchFamily="18" charset="0"/>
            </a:rPr>
            <a:t>3.1.5. “</a:t>
          </a:r>
          <a:r>
            <a:rPr lang="bg-BG" sz="1400" b="1">
              <a:solidFill>
                <a:srgbClr val="000000"/>
              </a:solidFill>
              <a:latin typeface="Times New Roman" panose="02020603050405020304" pitchFamily="18" charset="0"/>
              <a:ea typeface="Times New Roman" panose="02020603050405020304" pitchFamily="18" charset="0"/>
            </a:rPr>
            <a:t>S</a:t>
          </a:r>
          <a:r>
            <a:rPr lang="bg-BG" sz="1400" b="1" baseline="-25000">
              <a:solidFill>
                <a:srgbClr val="000000"/>
              </a:solidFill>
              <a:latin typeface="Times New Roman" panose="02020603050405020304" pitchFamily="18" charset="0"/>
              <a:ea typeface="Times New Roman" panose="02020603050405020304" pitchFamily="18" charset="0"/>
            </a:rPr>
            <a:t>R</a:t>
          </a:r>
          <a:r>
            <a:rPr lang="bg-BG" sz="1400">
              <a:solidFill>
                <a:srgbClr val="000000"/>
              </a:solidFill>
              <a:latin typeface="Times New Roman" panose="02020603050405020304" pitchFamily="18" charset="0"/>
              <a:ea typeface="Times New Roman" panose="02020603050405020304" pitchFamily="18" charset="0"/>
            </a:rPr>
            <a:t>” </a:t>
          </a:r>
          <a:r>
            <a:rPr lang="bg-BG" sz="1200">
              <a:solidFill>
                <a:srgbClr val="000000"/>
              </a:solidFill>
              <a:latin typeface="Times New Roman" panose="02020603050405020304" pitchFamily="18" charset="0"/>
              <a:ea typeface="Times New Roman" panose="02020603050405020304" pitchFamily="18" charset="0"/>
            </a:rPr>
            <a:t>е стандартното отклонение от резултати, при условия на възпроизводимост.</a:t>
          </a:r>
          <a:endParaRPr lang="en-US" sz="1200">
            <a:latin typeface="Times New Roman" panose="02020603050405020304" pitchFamily="18" charset="0"/>
            <a:ea typeface="Times New Roman" panose="02020603050405020304" pitchFamily="18" charset="0"/>
          </a:endParaRPr>
        </a:p>
        <a:p>
          <a:pPr algn="just"/>
          <a:r>
            <a:rPr lang="bg-BG" sz="1400">
              <a:solidFill>
                <a:srgbClr val="000000"/>
              </a:solidFill>
              <a:latin typeface="Times New Roman" panose="02020603050405020304" pitchFamily="18" charset="0"/>
              <a:ea typeface="Times New Roman" panose="02020603050405020304" pitchFamily="18" charset="0"/>
            </a:rPr>
            <a:t>3.1.6. “</a:t>
          </a:r>
          <a:r>
            <a:rPr lang="bg-BG" sz="1400" b="1">
              <a:solidFill>
                <a:srgbClr val="000000"/>
              </a:solidFill>
              <a:latin typeface="Times New Roman" panose="02020603050405020304" pitchFamily="18" charset="0"/>
              <a:ea typeface="Times New Roman" panose="02020603050405020304" pitchFamily="18" charset="0"/>
            </a:rPr>
            <a:t>RSD</a:t>
          </a:r>
          <a:r>
            <a:rPr lang="bg-BG" sz="1400" b="1" baseline="-25000">
              <a:solidFill>
                <a:srgbClr val="000000"/>
              </a:solidFill>
              <a:latin typeface="Times New Roman" panose="02020603050405020304" pitchFamily="18" charset="0"/>
              <a:ea typeface="Times New Roman" panose="02020603050405020304" pitchFamily="18" charset="0"/>
            </a:rPr>
            <a:t>R</a:t>
          </a:r>
          <a:r>
            <a:rPr lang="bg-BG" sz="1400">
              <a:solidFill>
                <a:srgbClr val="000000"/>
              </a:solidFill>
              <a:latin typeface="Times New Roman" panose="02020603050405020304" pitchFamily="18" charset="0"/>
              <a:ea typeface="Times New Roman" panose="02020603050405020304" pitchFamily="18" charset="0"/>
            </a:rPr>
            <a:t>” </a:t>
          </a:r>
          <a:r>
            <a:rPr lang="bg-BG" sz="1200">
              <a:solidFill>
                <a:srgbClr val="000000"/>
              </a:solidFill>
              <a:latin typeface="Times New Roman" panose="02020603050405020304" pitchFamily="18" charset="0"/>
              <a:ea typeface="Times New Roman" panose="02020603050405020304" pitchFamily="18" charset="0"/>
            </a:rPr>
            <a:t>е относителното стандартно отклонение, от резултатите, при условия на възпроизводимост [(S</a:t>
          </a:r>
          <a:r>
            <a:rPr lang="bg-BG" sz="1200" baseline="-25000">
              <a:solidFill>
                <a:srgbClr val="000000"/>
              </a:solidFill>
              <a:latin typeface="Times New Roman" panose="02020603050405020304" pitchFamily="18" charset="0"/>
              <a:ea typeface="Times New Roman" panose="02020603050405020304" pitchFamily="18" charset="0"/>
            </a:rPr>
            <a:t>R</a:t>
          </a:r>
          <a:r>
            <a:rPr lang="bg-BG" sz="1200">
              <a:solidFill>
                <a:srgbClr val="000000"/>
              </a:solidFill>
              <a:latin typeface="Times New Roman" panose="02020603050405020304" pitchFamily="18" charset="0"/>
              <a:ea typeface="Times New Roman" panose="02020603050405020304" pitchFamily="18" charset="0"/>
            </a:rPr>
            <a:t>/х) х 100].</a:t>
          </a:r>
          <a:endParaRPr lang="en-US" sz="1200">
            <a:latin typeface="Times New Roman" panose="02020603050405020304" pitchFamily="18" charset="0"/>
            <a:ea typeface="Times New Roman" panose="02020603050405020304" pitchFamily="18" charset="0"/>
          </a:endParaRPr>
        </a:p>
        <a:p>
          <a:pPr algn="just"/>
          <a:r>
            <a:rPr lang="bg-BG" sz="1400">
              <a:solidFill>
                <a:srgbClr val="000000"/>
              </a:solidFill>
              <a:latin typeface="Times New Roman" panose="02020603050405020304" pitchFamily="18" charset="0"/>
              <a:ea typeface="Times New Roman" panose="02020603050405020304" pitchFamily="18" charset="0"/>
            </a:rPr>
            <a:t>3.1.7. </a:t>
          </a:r>
          <a:r>
            <a:rPr lang="bg-BG" sz="1400" b="1">
              <a:solidFill>
                <a:srgbClr val="000000"/>
              </a:solidFill>
              <a:latin typeface="Times New Roman" panose="02020603050405020304" pitchFamily="18" charset="0"/>
              <a:ea typeface="Times New Roman" panose="02020603050405020304" pitchFamily="18" charset="0"/>
            </a:rPr>
            <a:t>HORRAT</a:t>
          </a:r>
          <a:r>
            <a:rPr lang="bg-BG" sz="1400" b="1" baseline="-25000">
              <a:solidFill>
                <a:srgbClr val="000000"/>
              </a:solidFill>
              <a:latin typeface="Times New Roman" panose="02020603050405020304" pitchFamily="18" charset="0"/>
              <a:ea typeface="Times New Roman" panose="02020603050405020304" pitchFamily="18" charset="0"/>
            </a:rPr>
            <a:t>r</a:t>
          </a:r>
          <a:r>
            <a:rPr lang="bg-BG" sz="1400">
              <a:solidFill>
                <a:srgbClr val="000000"/>
              </a:solidFill>
              <a:latin typeface="Times New Roman" panose="02020603050405020304" pitchFamily="18" charset="0"/>
              <a:ea typeface="Times New Roman" panose="02020603050405020304" pitchFamily="18" charset="0"/>
            </a:rPr>
            <a:t> </a:t>
          </a:r>
          <a:r>
            <a:rPr lang="bg-BG" sz="1200">
              <a:solidFill>
                <a:srgbClr val="000000"/>
              </a:solidFill>
              <a:latin typeface="Times New Roman" panose="02020603050405020304" pitchFamily="18" charset="0"/>
              <a:ea typeface="Times New Roman" panose="02020603050405020304" pitchFamily="18" charset="0"/>
            </a:rPr>
            <a:t>е наблюдаваното RSD</a:t>
          </a:r>
          <a:r>
            <a:rPr lang="bg-BG" sz="1200" baseline="-25000">
              <a:solidFill>
                <a:srgbClr val="000000"/>
              </a:solidFill>
              <a:latin typeface="Times New Roman" panose="02020603050405020304" pitchFamily="18" charset="0"/>
              <a:ea typeface="Times New Roman" panose="02020603050405020304" pitchFamily="18" charset="0"/>
            </a:rPr>
            <a:t>r</a:t>
          </a:r>
          <a:r>
            <a:rPr lang="bg-BG" sz="1200">
              <a:solidFill>
                <a:srgbClr val="000000"/>
              </a:solidFill>
              <a:latin typeface="Times New Roman" panose="02020603050405020304" pitchFamily="18" charset="0"/>
              <a:ea typeface="Times New Roman" panose="02020603050405020304" pitchFamily="18" charset="0"/>
            </a:rPr>
            <a:t>, разделено на стойността на RSD</a:t>
          </a:r>
          <a:r>
            <a:rPr lang="bg-BG" sz="1200" baseline="-25000">
              <a:solidFill>
                <a:srgbClr val="000000"/>
              </a:solidFill>
              <a:latin typeface="Times New Roman" panose="02020603050405020304" pitchFamily="18" charset="0"/>
              <a:ea typeface="Times New Roman" panose="02020603050405020304" pitchFamily="18" charset="0"/>
            </a:rPr>
            <a:t>r</a:t>
          </a:r>
          <a:r>
            <a:rPr lang="bg-BG" sz="1200">
              <a:solidFill>
                <a:srgbClr val="000000"/>
              </a:solidFill>
              <a:latin typeface="Times New Roman" panose="02020603050405020304" pitchFamily="18" charset="0"/>
              <a:ea typeface="Times New Roman" panose="02020603050405020304" pitchFamily="18" charset="0"/>
            </a:rPr>
            <a:t>, изчислена по уравнението на Хорвиц, при което </a:t>
          </a:r>
          <a:r>
            <a:rPr lang="en-US" sz="1200">
              <a:solidFill>
                <a:srgbClr val="000000"/>
              </a:solidFill>
              <a:latin typeface="Times New Roman" panose="02020603050405020304" pitchFamily="18" charset="0"/>
              <a:ea typeface="Times New Roman" panose="02020603050405020304" pitchFamily="18" charset="0"/>
            </a:rPr>
            <a:t> </a:t>
          </a:r>
          <a:r>
            <a:rPr lang="bg-BG" sz="1400" b="1">
              <a:solidFill>
                <a:srgbClr val="000000"/>
              </a:solidFill>
              <a:latin typeface="Times New Roman" panose="02020603050405020304" pitchFamily="18" charset="0"/>
              <a:ea typeface="Times New Roman" panose="02020603050405020304" pitchFamily="18" charset="0"/>
            </a:rPr>
            <a:t>r = 0,66R</a:t>
          </a:r>
          <a:r>
            <a:rPr lang="bg-BG" sz="1400">
              <a:solidFill>
                <a:srgbClr val="000000"/>
              </a:solidFill>
              <a:latin typeface="Times New Roman" panose="02020603050405020304" pitchFamily="18" charset="0"/>
              <a:ea typeface="Times New Roman" panose="02020603050405020304" pitchFamily="18" charset="0"/>
            </a:rPr>
            <a:t>.</a:t>
          </a:r>
          <a:endParaRPr lang="en-US" sz="1400">
            <a:latin typeface="Times New Roman" panose="02020603050405020304" pitchFamily="18" charset="0"/>
            <a:ea typeface="Times New Roman" panose="02020603050405020304" pitchFamily="18" charset="0"/>
          </a:endParaRPr>
        </a:p>
        <a:p>
          <a:pPr algn="just"/>
          <a:r>
            <a:rPr lang="bg-BG" sz="1400">
              <a:solidFill>
                <a:srgbClr val="000000"/>
              </a:solidFill>
              <a:latin typeface="Times New Roman" panose="02020603050405020304" pitchFamily="18" charset="0"/>
              <a:ea typeface="Times New Roman" panose="02020603050405020304" pitchFamily="18" charset="0"/>
            </a:rPr>
            <a:t>3.1.8. </a:t>
          </a:r>
          <a:r>
            <a:rPr lang="bg-BG" sz="1400" b="1">
              <a:solidFill>
                <a:srgbClr val="000000"/>
              </a:solidFill>
              <a:latin typeface="Times New Roman" panose="02020603050405020304" pitchFamily="18" charset="0"/>
              <a:ea typeface="Times New Roman" panose="02020603050405020304" pitchFamily="18" charset="0"/>
            </a:rPr>
            <a:t>HORRAT</a:t>
          </a:r>
          <a:r>
            <a:rPr lang="bg-BG" sz="1400" b="1" baseline="-25000">
              <a:solidFill>
                <a:srgbClr val="000000"/>
              </a:solidFill>
              <a:latin typeface="Times New Roman" panose="02020603050405020304" pitchFamily="18" charset="0"/>
              <a:ea typeface="Times New Roman" panose="02020603050405020304" pitchFamily="18" charset="0"/>
            </a:rPr>
            <a:t>R</a:t>
          </a:r>
          <a:r>
            <a:rPr lang="bg-BG" sz="1400">
              <a:solidFill>
                <a:srgbClr val="000000"/>
              </a:solidFill>
              <a:latin typeface="Times New Roman" panose="02020603050405020304" pitchFamily="18" charset="0"/>
              <a:ea typeface="Times New Roman" panose="02020603050405020304" pitchFamily="18" charset="0"/>
            </a:rPr>
            <a:t> е наблюдаваното RSD</a:t>
          </a:r>
          <a:r>
            <a:rPr lang="bg-BG" sz="1400" baseline="-25000">
              <a:solidFill>
                <a:srgbClr val="000000"/>
              </a:solidFill>
              <a:latin typeface="Times New Roman" panose="02020603050405020304" pitchFamily="18" charset="0"/>
              <a:ea typeface="Times New Roman" panose="02020603050405020304" pitchFamily="18" charset="0"/>
            </a:rPr>
            <a:t>R</a:t>
          </a:r>
          <a:r>
            <a:rPr lang="bg-BG" sz="1400">
              <a:solidFill>
                <a:srgbClr val="000000"/>
              </a:solidFill>
              <a:latin typeface="Times New Roman" panose="02020603050405020304" pitchFamily="18" charset="0"/>
              <a:ea typeface="Times New Roman" panose="02020603050405020304" pitchFamily="18" charset="0"/>
            </a:rPr>
            <a:t>, разделено на стойността на RSD</a:t>
          </a:r>
          <a:r>
            <a:rPr lang="bg-BG" sz="1400" baseline="-25000">
              <a:solidFill>
                <a:srgbClr val="000000"/>
              </a:solidFill>
              <a:latin typeface="Times New Roman" panose="02020603050405020304" pitchFamily="18" charset="0"/>
              <a:ea typeface="Times New Roman" panose="02020603050405020304" pitchFamily="18" charset="0"/>
            </a:rPr>
            <a:t>R</a:t>
          </a:r>
          <a:r>
            <a:rPr lang="bg-BG" sz="1400">
              <a:solidFill>
                <a:srgbClr val="000000"/>
              </a:solidFill>
              <a:latin typeface="Times New Roman" panose="02020603050405020304" pitchFamily="18" charset="0"/>
              <a:ea typeface="Times New Roman" panose="02020603050405020304" pitchFamily="18" charset="0"/>
            </a:rPr>
            <a:t>, изчислена по уравнението на Хорвиц.</a:t>
          </a:r>
          <a:endParaRPr lang="en-US" sz="1400">
            <a:latin typeface="Times New Roman" panose="02020603050405020304" pitchFamily="18" charset="0"/>
            <a:ea typeface="Times New Roman" panose="02020603050405020304" pitchFamily="18" charset="0"/>
          </a:endParaRPr>
        </a:p>
      </xdr:txBody>
    </xdr:sp>
    <xdr:clientData/>
  </xdr:twoCellAnchor>
  <xdr:twoCellAnchor editAs="oneCell">
    <xdr:from>
      <xdr:col>0</xdr:col>
      <xdr:colOff>99391</xdr:colOff>
      <xdr:row>26</xdr:row>
      <xdr:rowOff>86826</xdr:rowOff>
    </xdr:from>
    <xdr:to>
      <xdr:col>9</xdr:col>
      <xdr:colOff>115955</xdr:colOff>
      <xdr:row>51</xdr:row>
      <xdr:rowOff>46202</xdr:rowOff>
    </xdr:to>
    <xdr:pic>
      <xdr:nvPicPr>
        <xdr:cNvPr id="8" name="Picture 7"/>
        <xdr:cNvPicPr>
          <a:picLocks noChangeAspect="1"/>
        </xdr:cNvPicPr>
      </xdr:nvPicPr>
      <xdr:blipFill>
        <a:blip xmlns:r="http://schemas.openxmlformats.org/officeDocument/2006/relationships" r:embed="rId3"/>
        <a:stretch>
          <a:fillRect/>
        </a:stretch>
      </xdr:blipFill>
      <xdr:spPr>
        <a:xfrm>
          <a:off x="99391" y="4899022"/>
          <a:ext cx="6476999" cy="4324310"/>
        </a:xfrm>
        <a:prstGeom prst="rect">
          <a:avLst/>
        </a:prstGeom>
      </xdr:spPr>
    </xdr:pic>
    <xdr:clientData/>
  </xdr:twoCellAnchor>
  <xdr:twoCellAnchor editAs="oneCell">
    <xdr:from>
      <xdr:col>5</xdr:col>
      <xdr:colOff>579782</xdr:colOff>
      <xdr:row>14</xdr:row>
      <xdr:rowOff>38604</xdr:rowOff>
    </xdr:from>
    <xdr:to>
      <xdr:col>10</xdr:col>
      <xdr:colOff>381000</xdr:colOff>
      <xdr:row>19</xdr:row>
      <xdr:rowOff>54518</xdr:rowOff>
    </xdr:to>
    <xdr:pic>
      <xdr:nvPicPr>
        <xdr:cNvPr id="10" name="Picture 9"/>
        <xdr:cNvPicPr>
          <a:picLocks noChangeAspect="1"/>
        </xdr:cNvPicPr>
      </xdr:nvPicPr>
      <xdr:blipFill>
        <a:blip xmlns:r="http://schemas.openxmlformats.org/officeDocument/2006/relationships" r:embed="rId4"/>
        <a:stretch>
          <a:fillRect/>
        </a:stretch>
      </xdr:blipFill>
      <xdr:spPr>
        <a:xfrm>
          <a:off x="4180232" y="2372229"/>
          <a:ext cx="3125443" cy="924930"/>
        </a:xfrm>
        <a:prstGeom prst="rect">
          <a:avLst/>
        </a:prstGeom>
        <a:ln w="12700">
          <a:solidFill>
            <a:schemeClr val="bg2">
              <a:lumMod val="10000"/>
            </a:schemeClr>
          </a:solidFill>
        </a:ln>
      </xdr:spPr>
    </xdr:pic>
    <xdr:clientData/>
  </xdr:twoCellAnchor>
  <xdr:twoCellAnchor editAs="oneCell">
    <xdr:from>
      <xdr:col>13</xdr:col>
      <xdr:colOff>82261</xdr:colOff>
      <xdr:row>39</xdr:row>
      <xdr:rowOff>97274</xdr:rowOff>
    </xdr:from>
    <xdr:to>
      <xdr:col>20</xdr:col>
      <xdr:colOff>266361</xdr:colOff>
      <xdr:row>53</xdr:row>
      <xdr:rowOff>65581</xdr:rowOff>
    </xdr:to>
    <xdr:pic>
      <xdr:nvPicPr>
        <xdr:cNvPr id="11" name="Picture 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73836" y="6898124"/>
          <a:ext cx="3917900" cy="2235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184476</xdr:colOff>
      <xdr:row>29</xdr:row>
      <xdr:rowOff>96379</xdr:rowOff>
    </xdr:from>
    <xdr:to>
      <xdr:col>30</xdr:col>
      <xdr:colOff>277837</xdr:colOff>
      <xdr:row>42</xdr:row>
      <xdr:rowOff>44623</xdr:rowOff>
    </xdr:to>
    <xdr:pic>
      <xdr:nvPicPr>
        <xdr:cNvPr id="12" name="Picture 11"/>
        <xdr:cNvPicPr>
          <a:picLocks noChangeAspect="1"/>
        </xdr:cNvPicPr>
      </xdr:nvPicPr>
      <xdr:blipFill>
        <a:blip xmlns:r="http://schemas.openxmlformats.org/officeDocument/2006/relationships" r:embed="rId6"/>
        <a:stretch>
          <a:fillRect/>
        </a:stretch>
      </xdr:blipFill>
      <xdr:spPr>
        <a:xfrm>
          <a:off x="13776651" y="5277979"/>
          <a:ext cx="4922536" cy="2053269"/>
        </a:xfrm>
        <a:prstGeom prst="rect">
          <a:avLst/>
        </a:prstGeom>
      </xdr:spPr>
    </xdr:pic>
    <xdr:clientData/>
  </xdr:twoCellAnchor>
  <xdr:twoCellAnchor>
    <xdr:from>
      <xdr:col>10</xdr:col>
      <xdr:colOff>329046</xdr:colOff>
      <xdr:row>0</xdr:row>
      <xdr:rowOff>51955</xdr:rowOff>
    </xdr:from>
    <xdr:to>
      <xdr:col>13</xdr:col>
      <xdr:colOff>161172</xdr:colOff>
      <xdr:row>2</xdr:row>
      <xdr:rowOff>154246</xdr:rowOff>
    </xdr:to>
    <xdr:sp macro="" textlink="">
      <xdr:nvSpPr>
        <xdr:cNvPr id="13" name="AutoShape 25"/>
        <xdr:cNvSpPr>
          <a:spLocks noChangeArrowheads="1"/>
        </xdr:cNvSpPr>
      </xdr:nvSpPr>
      <xdr:spPr bwMode="auto">
        <a:xfrm>
          <a:off x="7253721" y="51955"/>
          <a:ext cx="1699026" cy="492816"/>
        </a:xfrm>
        <a:prstGeom prst="wedgeRectCallout">
          <a:avLst>
            <a:gd name="adj1" fmla="val -63838"/>
            <a:gd name="adj2" fmla="val 16325"/>
          </a:avLst>
        </a:prstGeom>
        <a:solidFill>
          <a:srgbClr val="FFFFFF"/>
        </a:solidFill>
        <a:ln w="9525">
          <a:solidFill>
            <a:srgbClr val="FF0000"/>
          </a:solidFill>
          <a:miter lim="800000"/>
          <a:headEnd/>
          <a:tailEnd/>
        </a:ln>
      </xdr:spPr>
      <xdr:txBody>
        <a:bodyPr vertOverflow="clip" wrap="square" lIns="27432" tIns="22860" rIns="0" bIns="0" anchor="t" upright="1"/>
        <a:lstStyle/>
        <a:p>
          <a:pPr algn="ctr" rtl="0">
            <a:defRPr sz="1000"/>
          </a:pPr>
          <a:r>
            <a:rPr lang="bg-BG" sz="1000" b="0" i="0" u="none" strike="noStrike" baseline="0">
              <a:solidFill>
                <a:srgbClr val="000000"/>
              </a:solidFill>
              <a:latin typeface="Arial CE"/>
              <a:cs typeface="Arial CE"/>
            </a:rPr>
            <a:t>Прогнозно относително стандарнто отклонение по </a:t>
          </a:r>
          <a:r>
            <a:rPr lang="en-US" sz="1000" b="0" i="0" u="none" strike="noStrike" baseline="0">
              <a:solidFill>
                <a:srgbClr val="000000"/>
              </a:solidFill>
              <a:latin typeface="Arial CE"/>
              <a:cs typeface="Arial CE"/>
            </a:rPr>
            <a:t>Horwitz</a:t>
          </a:r>
        </a:p>
      </xdr:txBody>
    </xdr:sp>
    <xdr:clientData/>
  </xdr:twoCellAnchor>
  <xdr:twoCellAnchor>
    <xdr:from>
      <xdr:col>10</xdr:col>
      <xdr:colOff>242455</xdr:colOff>
      <xdr:row>5</xdr:row>
      <xdr:rowOff>86591</xdr:rowOff>
    </xdr:from>
    <xdr:to>
      <xdr:col>12</xdr:col>
      <xdr:colOff>341357</xdr:colOff>
      <xdr:row>8</xdr:row>
      <xdr:rowOff>91260</xdr:rowOff>
    </xdr:to>
    <xdr:sp macro="" textlink="">
      <xdr:nvSpPr>
        <xdr:cNvPr id="14" name="AutoShape 25"/>
        <xdr:cNvSpPr>
          <a:spLocks noChangeArrowheads="1"/>
        </xdr:cNvSpPr>
      </xdr:nvSpPr>
      <xdr:spPr bwMode="auto">
        <a:xfrm>
          <a:off x="7167130" y="962891"/>
          <a:ext cx="1413352" cy="490444"/>
        </a:xfrm>
        <a:prstGeom prst="wedgeRectCallout">
          <a:avLst>
            <a:gd name="adj1" fmla="val -75028"/>
            <a:gd name="adj2" fmla="val -11658"/>
          </a:avLst>
        </a:prstGeom>
        <a:solidFill>
          <a:srgbClr val="FFFFFF"/>
        </a:solidFill>
        <a:ln w="9525">
          <a:solidFill>
            <a:srgbClr val="FF0000"/>
          </a:solidFill>
          <a:miter lim="800000"/>
          <a:headEnd/>
          <a:tailEnd/>
        </a:ln>
      </xdr:spPr>
      <xdr:txBody>
        <a:bodyPr vertOverflow="clip" wrap="square" lIns="27432" tIns="22860" rIns="0" bIns="0" anchor="t" upright="1"/>
        <a:lstStyle/>
        <a:p>
          <a:pPr algn="ctr" rtl="0">
            <a:defRPr sz="1000"/>
          </a:pPr>
          <a:r>
            <a:rPr lang="bg-BG" sz="1000" b="0" i="0" u="none" strike="noStrike" baseline="0">
              <a:solidFill>
                <a:srgbClr val="000000"/>
              </a:solidFill>
              <a:latin typeface="Arial CE"/>
              <a:cs typeface="Arial CE"/>
            </a:rPr>
            <a:t>Прогнозно стандарнто отклонение</a:t>
          </a:r>
          <a:r>
            <a:rPr lang="en-US" sz="1000" b="0" i="0" u="none" strike="noStrike" baseline="0">
              <a:solidFill>
                <a:srgbClr val="000000"/>
              </a:solidFill>
              <a:latin typeface="Arial CE"/>
              <a:cs typeface="Arial CE"/>
            </a:rPr>
            <a:t> </a:t>
          </a:r>
          <a:r>
            <a:rPr lang="bg-BG" sz="1000" b="0" i="0" u="none" strike="noStrike" baseline="0">
              <a:solidFill>
                <a:srgbClr val="000000"/>
              </a:solidFill>
              <a:latin typeface="Arial CE"/>
              <a:cs typeface="Arial CE"/>
            </a:rPr>
            <a:t>по</a:t>
          </a:r>
        </a:p>
        <a:p>
          <a:pPr algn="ctr" rtl="0">
            <a:defRPr sz="1000"/>
          </a:pPr>
          <a:r>
            <a:rPr lang="en-US" sz="1000" b="0" i="0" u="none" strike="noStrike" baseline="0">
              <a:solidFill>
                <a:srgbClr val="000000"/>
              </a:solidFill>
              <a:latin typeface="Arial CE"/>
              <a:cs typeface="Arial CE"/>
            </a:rPr>
            <a:t>Horwitz</a:t>
          </a:r>
        </a:p>
      </xdr:txBody>
    </xdr:sp>
    <xdr:clientData/>
  </xdr:twoCellAnchor>
  <mc:AlternateContent xmlns:mc="http://schemas.openxmlformats.org/markup-compatibility/2006">
    <mc:Choice xmlns:a14="http://schemas.microsoft.com/office/drawing/2010/main" Requires="a14">
      <xdr:twoCellAnchor>
        <xdr:from>
          <xdr:col>0</xdr:col>
          <xdr:colOff>28575</xdr:colOff>
          <xdr:row>21</xdr:row>
          <xdr:rowOff>123825</xdr:rowOff>
        </xdr:from>
        <xdr:to>
          <xdr:col>0</xdr:col>
          <xdr:colOff>457200</xdr:colOff>
          <xdr:row>24</xdr:row>
          <xdr:rowOff>57150</xdr:rowOff>
        </xdr:to>
        <xdr:sp macro="" textlink="">
          <xdr:nvSpPr>
            <xdr:cNvPr id="2052" name="Spinner 4" hidden="1">
              <a:extLst>
                <a:ext uri="{63B3BB69-23CF-44E3-9099-C40C66FF867C}">
                  <a14:compatExt spid="_x0000_s205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9</xdr:col>
      <xdr:colOff>438355</xdr:colOff>
      <xdr:row>26</xdr:row>
      <xdr:rowOff>244078</xdr:rowOff>
    </xdr:from>
    <xdr:to>
      <xdr:col>20</xdr:col>
      <xdr:colOff>447724</xdr:colOff>
      <xdr:row>57</xdr:row>
      <xdr:rowOff>93192</xdr:rowOff>
    </xdr:to>
    <xdr:pic>
      <xdr:nvPicPr>
        <xdr:cNvPr id="4" name="Picture 3"/>
        <xdr:cNvPicPr>
          <a:picLocks noChangeAspect="1"/>
        </xdr:cNvPicPr>
      </xdr:nvPicPr>
      <xdr:blipFill>
        <a:blip xmlns:r="http://schemas.openxmlformats.org/officeDocument/2006/relationships" r:embed="rId7"/>
        <a:stretch>
          <a:fillRect/>
        </a:stretch>
      </xdr:blipFill>
      <xdr:spPr>
        <a:xfrm>
          <a:off x="6891543" y="5012531"/>
          <a:ext cx="6670915" cy="50640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404381</xdr:colOff>
      <xdr:row>18</xdr:row>
      <xdr:rowOff>99387</xdr:rowOff>
    </xdr:from>
    <xdr:to>
      <xdr:col>16</xdr:col>
      <xdr:colOff>256150</xdr:colOff>
      <xdr:row>37</xdr:row>
      <xdr:rowOff>60609</xdr:rowOff>
    </xdr:to>
    <xdr:pic>
      <xdr:nvPicPr>
        <xdr:cNvPr id="23" name="Picture 22"/>
        <xdr:cNvPicPr>
          <a:picLocks noChangeAspect="1"/>
        </xdr:cNvPicPr>
      </xdr:nvPicPr>
      <xdr:blipFill>
        <a:blip xmlns:r="http://schemas.openxmlformats.org/officeDocument/2006/relationships" r:embed="rId1"/>
        <a:stretch>
          <a:fillRect/>
        </a:stretch>
      </xdr:blipFill>
      <xdr:spPr>
        <a:xfrm>
          <a:off x="4197816" y="3462126"/>
          <a:ext cx="4084182" cy="3108613"/>
        </a:xfrm>
        <a:prstGeom prst="rect">
          <a:avLst/>
        </a:prstGeom>
      </xdr:spPr>
    </xdr:pic>
    <xdr:clientData/>
  </xdr:twoCellAnchor>
  <xdr:twoCellAnchor editAs="oneCell">
    <xdr:from>
      <xdr:col>12</xdr:col>
      <xdr:colOff>405849</xdr:colOff>
      <xdr:row>11</xdr:row>
      <xdr:rowOff>157507</xdr:rowOff>
    </xdr:from>
    <xdr:to>
      <xdr:col>14</xdr:col>
      <xdr:colOff>149390</xdr:colOff>
      <xdr:row>16</xdr:row>
      <xdr:rowOff>77580</xdr:rowOff>
    </xdr:to>
    <xdr:pic>
      <xdr:nvPicPr>
        <xdr:cNvPr id="19" name="Picture 18"/>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905" b="10172"/>
        <a:stretch/>
      </xdr:blipFill>
      <xdr:spPr>
        <a:xfrm>
          <a:off x="6187110" y="2426942"/>
          <a:ext cx="886541" cy="748334"/>
        </a:xfrm>
        <a:prstGeom prst="rect">
          <a:avLst/>
        </a:prstGeom>
      </xdr:spPr>
    </xdr:pic>
    <xdr:clientData/>
  </xdr:twoCellAnchor>
  <xdr:twoCellAnchor>
    <xdr:from>
      <xdr:col>0</xdr:col>
      <xdr:colOff>0</xdr:colOff>
      <xdr:row>5</xdr:row>
      <xdr:rowOff>23445</xdr:rowOff>
    </xdr:from>
    <xdr:to>
      <xdr:col>9</xdr:col>
      <xdr:colOff>351693</xdr:colOff>
      <xdr:row>18</xdr:row>
      <xdr:rowOff>143606</xdr:rowOff>
    </xdr:to>
    <xdr:graphicFrame macro="">
      <xdr:nvGraphicFramePr>
        <xdr:cNvPr id="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41413</xdr:colOff>
      <xdr:row>18</xdr:row>
      <xdr:rowOff>7437</xdr:rowOff>
    </xdr:from>
    <xdr:to>
      <xdr:col>8</xdr:col>
      <xdr:colOff>364435</xdr:colOff>
      <xdr:row>32</xdr:row>
      <xdr:rowOff>93161</xdr:rowOff>
    </xdr:to>
    <xdr:pic>
      <xdr:nvPicPr>
        <xdr:cNvPr id="3" name="Picture 14"/>
        <xdr:cNvPicPr>
          <a:picLocks noChangeAspect="1" noChangeArrowheads="1"/>
        </xdr:cNvPicPr>
      </xdr:nvPicPr>
      <xdr:blipFill rotWithShape="1">
        <a:blip xmlns:r="http://schemas.openxmlformats.org/officeDocument/2006/relationships" r:embed="rId4" cstate="print">
          <a:lum bright="12000"/>
        </a:blip>
        <a:srcRect l="21331" t="9590" r="16463" b="63200"/>
        <a:stretch/>
      </xdr:blipFill>
      <xdr:spPr bwMode="auto">
        <a:xfrm>
          <a:off x="41413" y="3469567"/>
          <a:ext cx="4133022" cy="2404855"/>
        </a:xfrm>
        <a:prstGeom prst="rect">
          <a:avLst/>
        </a:prstGeom>
        <a:noFill/>
        <a:ln w="9525">
          <a:noFill/>
          <a:miter lim="800000"/>
          <a:headEnd/>
          <a:tailEnd/>
        </a:ln>
      </xdr:spPr>
    </xdr:pic>
    <xdr:clientData/>
  </xdr:twoCellAnchor>
  <xdr:twoCellAnchor>
    <xdr:from>
      <xdr:col>9</xdr:col>
      <xdr:colOff>114300</xdr:colOff>
      <xdr:row>1</xdr:row>
      <xdr:rowOff>38100</xdr:rowOff>
    </xdr:from>
    <xdr:to>
      <xdr:col>12</xdr:col>
      <xdr:colOff>1104900</xdr:colOff>
      <xdr:row>3</xdr:row>
      <xdr:rowOff>85725</xdr:rowOff>
    </xdr:to>
    <xdr:sp macro="" textlink="">
      <xdr:nvSpPr>
        <xdr:cNvPr id="4" name="Object 2" hidden="1">
          <a:extLst>
            <a:ext uri="{63B3BB69-23CF-44E3-9099-C40C66FF867C}">
              <a14:compatExt xmlns:a14="http://schemas.microsoft.com/office/drawing/2010/main" spid="_x0000_s12290"/>
            </a:ext>
          </a:extLst>
        </xdr:cNvPr>
        <xdr:cNvSpPr/>
      </xdr:nvSpPr>
      <xdr:spPr bwMode="auto">
        <a:xfrm>
          <a:off x="4286250" y="266700"/>
          <a:ext cx="2533650" cy="552450"/>
        </a:xfrm>
        <a:prstGeom prst="rect">
          <a:avLst/>
        </a:prstGeom>
        <a:solidFill>
          <a:srgbClr val="99FFCC">
            <a:alpha val="60001"/>
          </a:srgbClr>
        </a:solidFill>
        <a:ln w="19050">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969696"/>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11</xdr:col>
          <xdr:colOff>161925</xdr:colOff>
          <xdr:row>5</xdr:row>
          <xdr:rowOff>0</xdr:rowOff>
        </xdr:from>
        <xdr:to>
          <xdr:col>12</xdr:col>
          <xdr:colOff>19050</xdr:colOff>
          <xdr:row>6</xdr:row>
          <xdr:rowOff>0</xdr:rowOff>
        </xdr:to>
        <xdr:sp macro="" textlink="">
          <xdr:nvSpPr>
            <xdr:cNvPr id="1025" name="Drop Down 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xdr:colOff>
      <xdr:row>34</xdr:row>
      <xdr:rowOff>99489</xdr:rowOff>
    </xdr:from>
    <xdr:to>
      <xdr:col>8</xdr:col>
      <xdr:colOff>112920</xdr:colOff>
      <xdr:row>46</xdr:row>
      <xdr:rowOff>111495</xdr:rowOff>
    </xdr:to>
    <xdr:pic>
      <xdr:nvPicPr>
        <xdr:cNvPr id="8" name="Picture 7"/>
        <xdr:cNvPicPr>
          <a:picLocks noChangeAspect="1" noChangeArrowheads="1"/>
        </xdr:cNvPicPr>
      </xdr:nvPicPr>
      <xdr:blipFill rotWithShape="1">
        <a:blip xmlns:r="http://schemas.openxmlformats.org/officeDocument/2006/relationships" r:embed="rId5" cstate="print"/>
        <a:srcRect l="6872"/>
        <a:stretch/>
      </xdr:blipFill>
      <xdr:spPr bwMode="auto">
        <a:xfrm>
          <a:off x="1" y="6166914"/>
          <a:ext cx="3884129" cy="1964631"/>
        </a:xfrm>
        <a:prstGeom prst="rect">
          <a:avLst/>
        </a:prstGeom>
        <a:noFill/>
      </xdr:spPr>
    </xdr:pic>
    <xdr:clientData/>
  </xdr:twoCellAnchor>
  <xdr:twoCellAnchor editAs="oneCell">
    <xdr:from>
      <xdr:col>22</xdr:col>
      <xdr:colOff>227518</xdr:colOff>
      <xdr:row>0</xdr:row>
      <xdr:rowOff>0</xdr:rowOff>
    </xdr:from>
    <xdr:to>
      <xdr:col>29</xdr:col>
      <xdr:colOff>173970</xdr:colOff>
      <xdr:row>25</xdr:row>
      <xdr:rowOff>66043</xdr:rowOff>
    </xdr:to>
    <xdr:pic>
      <xdr:nvPicPr>
        <xdr:cNvPr id="11" name="Content Placeholder 3"/>
        <xdr:cNvPicPr>
          <a:picLocks noGrp="1" noChangeAspect="1"/>
        </xdr:cNvPicPr>
      </xdr:nvPicPr>
      <xdr:blipFill>
        <a:blip xmlns:r="http://schemas.openxmlformats.org/officeDocument/2006/relationships" r:embed="rId6"/>
        <a:stretch>
          <a:fillRect/>
        </a:stretch>
      </xdr:blipFill>
      <xdr:spPr bwMode="auto">
        <a:xfrm>
          <a:off x="11971843" y="0"/>
          <a:ext cx="3889802" cy="4536029"/>
        </a:xfrm>
        <a:prstGeom prst="rect">
          <a:avLst/>
        </a:prstGeom>
        <a:noFill/>
        <a:ln w="9525">
          <a:noFill/>
          <a:miter lim="800000"/>
          <a:headEnd/>
          <a:tailEnd/>
        </a:ln>
      </xdr:spPr>
    </xdr:pic>
    <xdr:clientData/>
  </xdr:twoCellAnchor>
  <xdr:twoCellAnchor>
    <xdr:from>
      <xdr:col>6</xdr:col>
      <xdr:colOff>331304</xdr:colOff>
      <xdr:row>2</xdr:row>
      <xdr:rowOff>0</xdr:rowOff>
    </xdr:from>
    <xdr:to>
      <xdr:col>11</xdr:col>
      <xdr:colOff>472109</xdr:colOff>
      <xdr:row>4</xdr:row>
      <xdr:rowOff>102291</xdr:rowOff>
    </xdr:to>
    <xdr:pic>
      <xdr:nvPicPr>
        <xdr:cNvPr id="13" name="Picture 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584174" y="306457"/>
          <a:ext cx="3023152" cy="466725"/>
        </a:xfrm>
        <a:prstGeom prst="rect">
          <a:avLst/>
        </a:prstGeom>
        <a:solidFill>
          <a:srgbClr val="99FFCC">
            <a:alpha val="60001"/>
          </a:srgbClr>
        </a:solidFill>
        <a:ln w="19050">
          <a:solidFill>
            <a:srgbClr val="000099"/>
          </a:solidFill>
          <a:miter lim="800000"/>
          <a:headEnd/>
          <a:tailEnd/>
        </a:ln>
        <a:effectLst/>
        <a:extLst>
          <a:ext uri="{AF507438-7753-43E0-B8FC-AC1667EBCBE1}">
            <a14:hiddenEffects xmlns:a14="http://schemas.microsoft.com/office/drawing/2010/main">
              <a:effectLst>
                <a:outerShdw dist="35921" dir="2700000" algn="ctr" rotWithShape="0">
                  <a:srgbClr val="969696"/>
                </a:outerShdw>
              </a:effectLst>
            </a14:hiddenEffects>
          </a:ext>
        </a:extLst>
      </xdr:spPr>
    </xdr:pic>
    <xdr:clientData/>
  </xdr:twoCellAnchor>
  <xdr:twoCellAnchor>
    <xdr:from>
      <xdr:col>12</xdr:col>
      <xdr:colOff>397566</xdr:colOff>
      <xdr:row>9</xdr:row>
      <xdr:rowOff>49696</xdr:rowOff>
    </xdr:from>
    <xdr:to>
      <xdr:col>12</xdr:col>
      <xdr:colOff>836544</xdr:colOff>
      <xdr:row>13</xdr:row>
      <xdr:rowOff>49697</xdr:rowOff>
    </xdr:to>
    <mc:AlternateContent xmlns:mc="http://schemas.openxmlformats.org/markup-compatibility/2006" xmlns:a14="http://schemas.microsoft.com/office/drawing/2010/main">
      <mc:Choice Requires="a14">
        <xdr:sp macro="" textlink="">
          <xdr:nvSpPr>
            <xdr:cNvPr id="14" name="TextBox 1"/>
            <xdr:cNvSpPr txBox="1"/>
          </xdr:nvSpPr>
          <xdr:spPr>
            <a:xfrm>
              <a:off x="6112566" y="1859446"/>
              <a:ext cx="438978" cy="723901"/>
            </a:xfrm>
            <a:prstGeom prst="rect">
              <a:avLst/>
            </a:prstGeom>
            <a:noFill/>
          </xdr:spPr>
          <xdr:txBody>
            <a:bodyPr wrap="square" lIns="0" tIns="0" rIns="0" bIns="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bg-BG" sz="2800" b="1" i="1">
                        <a:latin typeface="Cambria Math" panose="02040503050406030204" pitchFamily="18" charset="0"/>
                        <a:ea typeface="Cambria Math" panose="02040503050406030204" pitchFamily="18" charset="0"/>
                      </a:rPr>
                      <m:t>𝜶</m:t>
                    </m:r>
                  </m:oMath>
                </m:oMathPara>
              </a14:m>
              <a:endParaRPr lang="bg-BG" sz="1200" b="1"/>
            </a:p>
          </xdr:txBody>
        </xdr:sp>
      </mc:Choice>
      <mc:Fallback xmlns="">
        <xdr:sp macro="" textlink="">
          <xdr:nvSpPr>
            <xdr:cNvPr id="14" name="TextBox 1"/>
            <xdr:cNvSpPr txBox="1"/>
          </xdr:nvSpPr>
          <xdr:spPr>
            <a:xfrm>
              <a:off x="6112566" y="1859446"/>
              <a:ext cx="438978" cy="723901"/>
            </a:xfrm>
            <a:prstGeom prst="rect">
              <a:avLst/>
            </a:prstGeom>
            <a:noFill/>
          </xdr:spPr>
          <xdr:txBody>
            <a:bodyPr wrap="square" lIns="0" tIns="0" rIns="0" bIns="0"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r>
                <a:rPr lang="bg-BG" sz="2800" b="1" i="0">
                  <a:latin typeface="Cambria Math" panose="02040503050406030204" pitchFamily="18" charset="0"/>
                  <a:ea typeface="Cambria Math" panose="02040503050406030204" pitchFamily="18" charset="0"/>
                </a:rPr>
                <a:t>𝜶</a:t>
              </a:r>
              <a:endParaRPr lang="bg-BG" sz="1200" b="1"/>
            </a:p>
          </xdr:txBody>
        </xdr:sp>
      </mc:Fallback>
    </mc:AlternateContent>
    <xdr:clientData/>
  </xdr:twoCellAnchor>
  <xdr:twoCellAnchor>
    <xdr:from>
      <xdr:col>12</xdr:col>
      <xdr:colOff>612914</xdr:colOff>
      <xdr:row>15</xdr:row>
      <xdr:rowOff>82825</xdr:rowOff>
    </xdr:from>
    <xdr:to>
      <xdr:col>12</xdr:col>
      <xdr:colOff>786849</xdr:colOff>
      <xdr:row>16</xdr:row>
      <xdr:rowOff>198981</xdr:rowOff>
    </xdr:to>
    <mc:AlternateContent xmlns:mc="http://schemas.openxmlformats.org/markup-compatibility/2006" xmlns:a14="http://schemas.microsoft.com/office/drawing/2010/main">
      <mc:Choice Requires="a14">
        <xdr:sp macro="" textlink="">
          <xdr:nvSpPr>
            <xdr:cNvPr id="16" name="TextBox 2"/>
            <xdr:cNvSpPr txBox="1"/>
          </xdr:nvSpPr>
          <xdr:spPr>
            <a:xfrm>
              <a:off x="6394175" y="3014868"/>
              <a:ext cx="173935" cy="281809"/>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bg-BG" b="1" i="1">
                        <a:latin typeface="Cambria Math" panose="02040503050406030204" pitchFamily="18" charset="0"/>
                        <a:ea typeface="Cambria Math" panose="02040503050406030204" pitchFamily="18" charset="0"/>
                      </a:rPr>
                      <m:t>𝜷</m:t>
                    </m:r>
                  </m:oMath>
                </m:oMathPara>
              </a14:m>
              <a:endParaRPr lang="bg-BG" b="1"/>
            </a:p>
          </xdr:txBody>
        </xdr:sp>
      </mc:Choice>
      <mc:Fallback xmlns="">
        <xdr:sp macro="" textlink="">
          <xdr:nvSpPr>
            <xdr:cNvPr id="16" name="TextBox 2"/>
            <xdr:cNvSpPr txBox="1"/>
          </xdr:nvSpPr>
          <xdr:spPr>
            <a:xfrm>
              <a:off x="6394175" y="3014868"/>
              <a:ext cx="173935" cy="281809"/>
            </a:xfrm>
            <a:prstGeom prst="rect">
              <a:avLst/>
            </a:prstGeom>
            <a:noFill/>
          </xdr:spPr>
          <xdr:txBody>
            <a:bodyPr wrap="square" lIns="0" tIns="0" rIns="0" bIns="0"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r>
                <a:rPr lang="bg-BG" b="1" i="0">
                  <a:latin typeface="Cambria Math" panose="02040503050406030204" pitchFamily="18" charset="0"/>
                  <a:ea typeface="Cambria Math" panose="02040503050406030204" pitchFamily="18" charset="0"/>
                </a:rPr>
                <a:t>𝜷</a:t>
              </a:r>
              <a:endParaRPr lang="bg-BG" b="1"/>
            </a:p>
          </xdr:txBody>
        </xdr:sp>
      </mc:Fallback>
    </mc:AlternateContent>
    <xdr:clientData/>
  </xdr:twoCellAnchor>
  <xdr:twoCellAnchor editAs="oneCell">
    <xdr:from>
      <xdr:col>15</xdr:col>
      <xdr:colOff>99391</xdr:colOff>
      <xdr:row>0</xdr:row>
      <xdr:rowOff>65488</xdr:rowOff>
    </xdr:from>
    <xdr:to>
      <xdr:col>21</xdr:col>
      <xdr:colOff>415170</xdr:colOff>
      <xdr:row>21</xdr:row>
      <xdr:rowOff>154498</xdr:rowOff>
    </xdr:to>
    <xdr:pic>
      <xdr:nvPicPr>
        <xdr:cNvPr id="17" name="Picture 16"/>
        <xdr:cNvPicPr>
          <a:picLocks noChangeAspect="1"/>
        </xdr:cNvPicPr>
      </xdr:nvPicPr>
      <xdr:blipFill>
        <a:blip xmlns:r="http://schemas.openxmlformats.org/officeDocument/2006/relationships" r:embed="rId8"/>
        <a:stretch>
          <a:fillRect/>
        </a:stretch>
      </xdr:blipFill>
      <xdr:spPr>
        <a:xfrm>
          <a:off x="7752521" y="65488"/>
          <a:ext cx="3993257" cy="3948706"/>
        </a:xfrm>
        <a:prstGeom prst="rect">
          <a:avLst/>
        </a:prstGeom>
      </xdr:spPr>
    </xdr:pic>
    <xdr:clientData/>
  </xdr:twoCellAnchor>
  <xdr:twoCellAnchor editAs="oneCell">
    <xdr:from>
      <xdr:col>5</xdr:col>
      <xdr:colOff>257176</xdr:colOff>
      <xdr:row>18</xdr:row>
      <xdr:rowOff>11321</xdr:rowOff>
    </xdr:from>
    <xdr:to>
      <xdr:col>7</xdr:col>
      <xdr:colOff>375681</xdr:colOff>
      <xdr:row>23</xdr:row>
      <xdr:rowOff>34512</xdr:rowOff>
    </xdr:to>
    <xdr:pic>
      <xdr:nvPicPr>
        <xdr:cNvPr id="18" name="Picture 17"/>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905" b="10172"/>
        <a:stretch/>
      </xdr:blipFill>
      <xdr:spPr>
        <a:xfrm>
          <a:off x="2187024" y="3473451"/>
          <a:ext cx="1004744" cy="851452"/>
        </a:xfrm>
        <a:prstGeom prst="rect">
          <a:avLst/>
        </a:prstGeom>
      </xdr:spPr>
    </xdr:pic>
    <xdr:clientData/>
  </xdr:twoCellAnchor>
  <xdr:twoCellAnchor editAs="oneCell">
    <xdr:from>
      <xdr:col>16</xdr:col>
      <xdr:colOff>331305</xdr:colOff>
      <xdr:row>22</xdr:row>
      <xdr:rowOff>100853</xdr:rowOff>
    </xdr:from>
    <xdr:to>
      <xdr:col>31</xdr:col>
      <xdr:colOff>277994</xdr:colOff>
      <xdr:row>34</xdr:row>
      <xdr:rowOff>108004</xdr:rowOff>
    </xdr:to>
    <xdr:pic>
      <xdr:nvPicPr>
        <xdr:cNvPr id="20" name="Content Placeholder 3"/>
        <xdr:cNvPicPr>
          <a:picLocks noGrp="1" noChangeAspect="1"/>
        </xdr:cNvPicPr>
      </xdr:nvPicPr>
      <xdr:blipFill rotWithShape="1">
        <a:blip xmlns:r="http://schemas.openxmlformats.org/officeDocument/2006/relationships" r:embed="rId9"/>
        <a:srcRect l="7284" t="52653" b="27059"/>
        <a:stretch/>
      </xdr:blipFill>
      <xdr:spPr>
        <a:xfrm>
          <a:off x="8357153" y="4126201"/>
          <a:ext cx="8949884" cy="1994977"/>
        </a:xfrm>
        <a:prstGeom prst="rect">
          <a:avLst/>
        </a:prstGeom>
        <a:ln w="28575">
          <a:solidFill>
            <a:schemeClr val="accent2">
              <a:lumMod val="75000"/>
            </a:schemeClr>
          </a:solidFill>
        </a:ln>
      </xdr:spPr>
    </xdr:pic>
    <xdr:clientData/>
  </xdr:twoCellAnchor>
  <xdr:twoCellAnchor>
    <xdr:from>
      <xdr:col>19</xdr:col>
      <xdr:colOff>67235</xdr:colOff>
      <xdr:row>34</xdr:row>
      <xdr:rowOff>67235</xdr:rowOff>
    </xdr:from>
    <xdr:to>
      <xdr:col>22</xdr:col>
      <xdr:colOff>341941</xdr:colOff>
      <xdr:row>35</xdr:row>
      <xdr:rowOff>145677</xdr:rowOff>
    </xdr:to>
    <xdr:sp macro="" textlink="">
      <xdr:nvSpPr>
        <xdr:cNvPr id="21" name="Rectangle 20"/>
        <xdr:cNvSpPr/>
      </xdr:nvSpPr>
      <xdr:spPr>
        <a:xfrm>
          <a:off x="10211360" y="6134660"/>
          <a:ext cx="1874906" cy="240367"/>
        </a:xfrm>
        <a:prstGeom prst="rect">
          <a:avLst/>
        </a:prstGeom>
        <a:solidFill>
          <a:srgbClr val="FFFF00">
            <a:alpha val="35000"/>
          </a:srgb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17</xdr:col>
      <xdr:colOff>262777</xdr:colOff>
      <xdr:row>35</xdr:row>
      <xdr:rowOff>136152</xdr:rowOff>
    </xdr:from>
    <xdr:to>
      <xdr:col>27</xdr:col>
      <xdr:colOff>180974</xdr:colOff>
      <xdr:row>37</xdr:row>
      <xdr:rowOff>66675</xdr:rowOff>
    </xdr:to>
    <xdr:sp macro="" textlink="">
      <xdr:nvSpPr>
        <xdr:cNvPr id="22" name="Rectangle 21"/>
        <xdr:cNvSpPr/>
      </xdr:nvSpPr>
      <xdr:spPr>
        <a:xfrm>
          <a:off x="9340102" y="6365502"/>
          <a:ext cx="5461747" cy="254373"/>
        </a:xfrm>
        <a:prstGeom prst="rect">
          <a:avLst/>
        </a:prstGeom>
        <a:solidFill>
          <a:srgbClr val="FFFF00">
            <a:alpha val="35000"/>
          </a:srgb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15</xdr:col>
      <xdr:colOff>0</xdr:colOff>
      <xdr:row>40</xdr:row>
      <xdr:rowOff>0</xdr:rowOff>
    </xdr:from>
    <xdr:to>
      <xdr:col>24</xdr:col>
      <xdr:colOff>208838</xdr:colOff>
      <xdr:row>50</xdr:row>
      <xdr:rowOff>47416</xdr:rowOff>
    </xdr:to>
    <xdr:pic>
      <xdr:nvPicPr>
        <xdr:cNvPr id="5" name="Picture 4"/>
        <xdr:cNvPicPr>
          <a:picLocks noChangeAspect="1"/>
        </xdr:cNvPicPr>
      </xdr:nvPicPr>
      <xdr:blipFill>
        <a:blip xmlns:r="http://schemas.openxmlformats.org/officeDocument/2006/relationships" r:embed="rId10"/>
        <a:stretch>
          <a:fillRect/>
        </a:stretch>
      </xdr:blipFill>
      <xdr:spPr>
        <a:xfrm>
          <a:off x="8086725" y="7038975"/>
          <a:ext cx="5695238" cy="1676190"/>
        </a:xfrm>
        <a:prstGeom prst="rect">
          <a:avLst/>
        </a:prstGeom>
      </xdr:spPr>
    </xdr:pic>
    <xdr:clientData/>
  </xdr:twoCellAnchor>
  <xdr:twoCellAnchor>
    <xdr:from>
      <xdr:col>2</xdr:col>
      <xdr:colOff>223631</xdr:colOff>
      <xdr:row>9</xdr:row>
      <xdr:rowOff>157369</xdr:rowOff>
    </xdr:from>
    <xdr:to>
      <xdr:col>4</xdr:col>
      <xdr:colOff>0</xdr:colOff>
      <xdr:row>11</xdr:row>
      <xdr:rowOff>99391</xdr:rowOff>
    </xdr:to>
    <xdr:sp macro="" textlink="">
      <xdr:nvSpPr>
        <xdr:cNvPr id="6" name="TextBox 5"/>
        <xdr:cNvSpPr txBox="1"/>
      </xdr:nvSpPr>
      <xdr:spPr>
        <a:xfrm>
          <a:off x="894522" y="2004391"/>
          <a:ext cx="430695" cy="3395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solidFill>
                <a:srgbClr val="FF0000"/>
              </a:solidFill>
            </a:rPr>
            <a:t>S</a:t>
          </a:r>
          <a:r>
            <a:rPr lang="en-US" sz="1800" baseline="-25000">
              <a:solidFill>
                <a:srgbClr val="FF0000"/>
              </a:solidFill>
            </a:rPr>
            <a:t>0</a:t>
          </a:r>
        </a:p>
      </xdr:txBody>
    </xdr:sp>
    <xdr:clientData/>
  </xdr:twoCellAnchor>
  <xdr:twoCellAnchor>
    <xdr:from>
      <xdr:col>3</xdr:col>
      <xdr:colOff>289892</xdr:colOff>
      <xdr:row>10</xdr:row>
      <xdr:rowOff>149087</xdr:rowOff>
    </xdr:from>
    <xdr:to>
      <xdr:col>3</xdr:col>
      <xdr:colOff>289893</xdr:colOff>
      <xdr:row>16</xdr:row>
      <xdr:rowOff>173935</xdr:rowOff>
    </xdr:to>
    <xdr:cxnSp macro="">
      <xdr:nvCxnSpPr>
        <xdr:cNvPr id="27" name="Straight Arrow Connector 26"/>
        <xdr:cNvCxnSpPr/>
      </xdr:nvCxnSpPr>
      <xdr:spPr>
        <a:xfrm flipH="1" flipV="1">
          <a:off x="1192696" y="2194891"/>
          <a:ext cx="1" cy="1051892"/>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6</xdr:row>
          <xdr:rowOff>66675</xdr:rowOff>
        </xdr:from>
        <xdr:to>
          <xdr:col>5</xdr:col>
          <xdr:colOff>428625</xdr:colOff>
          <xdr:row>8</xdr:row>
          <xdr:rowOff>19050</xdr:rowOff>
        </xdr:to>
        <xdr:sp macro="" textlink="">
          <xdr:nvSpPr>
            <xdr:cNvPr id="3073" name="Spinner 1" hidden="1">
              <a:extLst>
                <a:ext uri="{63B3BB69-23CF-44E3-9099-C40C66FF867C}">
                  <a14:compatExt spid="_x0000_s307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209550</xdr:colOff>
          <xdr:row>6</xdr:row>
          <xdr:rowOff>57150</xdr:rowOff>
        </xdr:from>
        <xdr:to>
          <xdr:col>6</xdr:col>
          <xdr:colOff>628650</xdr:colOff>
          <xdr:row>8</xdr:row>
          <xdr:rowOff>19050</xdr:rowOff>
        </xdr:to>
        <xdr:sp macro="" textlink="">
          <xdr:nvSpPr>
            <xdr:cNvPr id="3074" name="Spinner 2" hidden="1">
              <a:extLst>
                <a:ext uri="{63B3BB69-23CF-44E3-9099-C40C66FF867C}">
                  <a14:compatExt spid="_x0000_s3074"/>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542925</xdr:colOff>
          <xdr:row>6</xdr:row>
          <xdr:rowOff>95250</xdr:rowOff>
        </xdr:from>
        <xdr:to>
          <xdr:col>8</xdr:col>
          <xdr:colOff>495300</xdr:colOff>
          <xdr:row>8</xdr:row>
          <xdr:rowOff>0</xdr:rowOff>
        </xdr:to>
        <xdr:sp macro="" textlink="">
          <xdr:nvSpPr>
            <xdr:cNvPr id="3075" name="Spinner 3" hidden="1">
              <a:extLst>
                <a:ext uri="{63B3BB69-23CF-44E3-9099-C40C66FF867C}">
                  <a14:compatExt spid="_x0000_s3075"/>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12</xdr:col>
      <xdr:colOff>302454</xdr:colOff>
      <xdr:row>8</xdr:row>
      <xdr:rowOff>164836</xdr:rowOff>
    </xdr:from>
    <xdr:ext cx="7601790" cy="3262628"/>
    <xdr:pic>
      <xdr:nvPicPr>
        <xdr:cNvPr id="5" name="Picture 4"/>
        <xdr:cNvPicPr>
          <a:picLocks noChangeAspect="1"/>
        </xdr:cNvPicPr>
      </xdr:nvPicPr>
      <xdr:blipFill>
        <a:blip xmlns:r="http://schemas.openxmlformats.org/officeDocument/2006/relationships" r:embed="rId1"/>
        <a:stretch>
          <a:fillRect/>
        </a:stretch>
      </xdr:blipFill>
      <xdr:spPr>
        <a:xfrm>
          <a:off x="9008304" y="2003161"/>
          <a:ext cx="7601790" cy="3262628"/>
        </a:xfrm>
        <a:prstGeom prst="rect">
          <a:avLst/>
        </a:prstGeom>
        <a:ln w="15875">
          <a:solidFill>
            <a:schemeClr val="accent1">
              <a:lumMod val="75000"/>
            </a:schemeClr>
          </a:solidFill>
        </a:ln>
        <a:effectLst>
          <a:outerShdw blurRad="50800" dist="38100" dir="2700000" algn="tl" rotWithShape="0">
            <a:prstClr val="black">
              <a:alpha val="40000"/>
            </a:prstClr>
          </a:outerShdw>
        </a:effectLst>
      </xdr:spPr>
    </xdr:pic>
    <xdr:clientData/>
  </xdr:oneCellAnchor>
  <xdr:twoCellAnchor>
    <xdr:from>
      <xdr:col>12</xdr:col>
      <xdr:colOff>279606</xdr:colOff>
      <xdr:row>0</xdr:row>
      <xdr:rowOff>153631</xdr:rowOff>
    </xdr:from>
    <xdr:to>
      <xdr:col>26</xdr:col>
      <xdr:colOff>206768</xdr:colOff>
      <xdr:row>8</xdr:row>
      <xdr:rowOff>115642</xdr:rowOff>
    </xdr:to>
    <xdr:grpSp>
      <xdr:nvGrpSpPr>
        <xdr:cNvPr id="6" name="Group 5"/>
        <xdr:cNvGrpSpPr/>
      </xdr:nvGrpSpPr>
      <xdr:grpSpPr>
        <a:xfrm>
          <a:off x="8842581" y="153631"/>
          <a:ext cx="8404412" cy="1800336"/>
          <a:chOff x="122463" y="27304"/>
          <a:chExt cx="8931729" cy="1580366"/>
        </a:xfrm>
      </xdr:grpSpPr>
      <xdr:pic>
        <xdr:nvPicPr>
          <xdr:cNvPr id="7" name="Picture 6"/>
          <xdr:cNvPicPr>
            <a:picLocks noChangeAspect="1"/>
          </xdr:cNvPicPr>
        </xdr:nvPicPr>
        <xdr:blipFill rotWithShape="1">
          <a:blip xmlns:r="http://schemas.openxmlformats.org/officeDocument/2006/relationships" r:embed="rId2"/>
          <a:srcRect l="9576" t="29143" r="8766" b="13210"/>
          <a:stretch/>
        </xdr:blipFill>
        <xdr:spPr>
          <a:xfrm>
            <a:off x="122463" y="27304"/>
            <a:ext cx="8931729" cy="1580366"/>
          </a:xfrm>
          <a:prstGeom prst="rect">
            <a:avLst/>
          </a:prstGeom>
        </xdr:spPr>
      </xdr:pic>
      <xdr:sp macro="" textlink="">
        <xdr:nvSpPr>
          <xdr:cNvPr id="8" name="Rectangle 7"/>
          <xdr:cNvSpPr/>
        </xdr:nvSpPr>
        <xdr:spPr>
          <a:xfrm>
            <a:off x="3141406" y="855405"/>
            <a:ext cx="1179871" cy="274320"/>
          </a:xfrm>
          <a:prstGeom prst="rect">
            <a:avLst/>
          </a:prstGeom>
          <a:solidFill>
            <a:srgbClr val="FFFF00">
              <a:alpha val="32000"/>
            </a:srgb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14</xdr:col>
      <xdr:colOff>364305</xdr:colOff>
      <xdr:row>24</xdr:row>
      <xdr:rowOff>169202</xdr:rowOff>
    </xdr:from>
    <xdr:to>
      <xdr:col>22</xdr:col>
      <xdr:colOff>10878</xdr:colOff>
      <xdr:row>53</xdr:row>
      <xdr:rowOff>91744</xdr:rowOff>
    </xdr:to>
    <xdr:sp macro="" textlink="">
      <xdr:nvSpPr>
        <xdr:cNvPr id="9" name="TextBox 8"/>
        <xdr:cNvSpPr txBox="1"/>
      </xdr:nvSpPr>
      <xdr:spPr>
        <a:xfrm>
          <a:off x="9989164" y="5407952"/>
          <a:ext cx="4501250" cy="47157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u="none" strike="noStrike" baseline="0" smtClean="0">
              <a:solidFill>
                <a:schemeClr val="dk1"/>
              </a:solidFill>
              <a:latin typeface="+mn-lt"/>
              <a:ea typeface="+mn-ea"/>
              <a:cs typeface="+mn-cs"/>
            </a:rPr>
            <a:t>Uncertainty function</a:t>
          </a:r>
          <a:r>
            <a:rPr lang="en-US" sz="1100" b="0" i="0" u="none" strike="noStrike" baseline="0" smtClean="0">
              <a:solidFill>
                <a:schemeClr val="dk1"/>
              </a:solidFill>
              <a:latin typeface="+mn-lt"/>
              <a:ea typeface="+mn-ea"/>
              <a:cs typeface="+mn-cs"/>
            </a:rPr>
            <a:t>: algebraic relationship describing</a:t>
          </a:r>
        </a:p>
        <a:p>
          <a:r>
            <a:rPr lang="en-US" sz="1100" b="0" i="0" u="none" strike="noStrike" baseline="0" smtClean="0">
              <a:solidFill>
                <a:schemeClr val="dk1"/>
              </a:solidFill>
              <a:latin typeface="+mn-lt"/>
              <a:ea typeface="+mn-ea"/>
              <a:cs typeface="+mn-cs"/>
            </a:rPr>
            <a:t>how uncertainty of measurement varies with the concentration of the analyte in respect of a specific analytical procedure applied to a defined class of test material.</a:t>
          </a:r>
        </a:p>
        <a:p>
          <a:endParaRPr lang="en-US" sz="1100" b="1" i="1" u="none" strike="noStrike" baseline="0" smtClean="0">
            <a:solidFill>
              <a:schemeClr val="dk1"/>
            </a:solidFill>
            <a:latin typeface="+mn-lt"/>
            <a:ea typeface="+mn-ea"/>
            <a:cs typeface="+mn-cs"/>
          </a:endParaRPr>
        </a:p>
        <a:p>
          <a:r>
            <a:rPr lang="en-US" sz="1100" b="1" i="1" u="none" strike="noStrike" baseline="0" smtClean="0">
              <a:solidFill>
                <a:schemeClr val="dk1"/>
              </a:solidFill>
              <a:latin typeface="+mn-lt"/>
              <a:ea typeface="+mn-ea"/>
              <a:cs typeface="+mn-cs"/>
            </a:rPr>
            <a:t>Fitness function</a:t>
          </a:r>
          <a:r>
            <a:rPr lang="en-US" sz="1100" b="0" i="0" u="none" strike="noStrike" baseline="0" smtClean="0">
              <a:solidFill>
                <a:schemeClr val="dk1"/>
              </a:solidFill>
              <a:latin typeface="+mn-lt"/>
              <a:ea typeface="+mn-ea"/>
              <a:cs typeface="+mn-cs"/>
            </a:rPr>
            <a:t>: uncertainty function that specifies levels</a:t>
          </a:r>
        </a:p>
        <a:p>
          <a:r>
            <a:rPr lang="en-US" sz="1100" b="0" i="0" u="none" strike="noStrike" baseline="0" smtClean="0">
              <a:solidFill>
                <a:schemeClr val="dk1"/>
              </a:solidFill>
              <a:latin typeface="+mn-lt"/>
              <a:ea typeface="+mn-ea"/>
              <a:cs typeface="+mn-cs"/>
            </a:rPr>
            <a:t>of uncertainty regarded as fit for purpose. balances the cost of analysis against potential losses due to incorrect decisionsuncertainty</a:t>
          </a:r>
        </a:p>
        <a:p>
          <a:r>
            <a:rPr lang="en-US" sz="1100" b="0" i="0" u="none" strike="noStrike" baseline="0" smtClean="0">
              <a:solidFill>
                <a:schemeClr val="dk1"/>
              </a:solidFill>
              <a:latin typeface="+mn-lt"/>
              <a:ea typeface="+mn-ea"/>
              <a:cs typeface="+mn-cs"/>
            </a:rPr>
            <a:t>function could simply be agreed between the laboratory and</a:t>
          </a:r>
        </a:p>
        <a:p>
          <a:r>
            <a:rPr lang="en-US" sz="1100" b="0" i="0" u="none" strike="noStrike" baseline="0" smtClean="0">
              <a:solidFill>
                <a:schemeClr val="dk1"/>
              </a:solidFill>
              <a:latin typeface="+mn-lt"/>
              <a:ea typeface="+mn-ea"/>
              <a:cs typeface="+mn-cs"/>
            </a:rPr>
            <a:t>the customer on the basis of experience and professional</a:t>
          </a:r>
        </a:p>
        <a:p>
          <a:r>
            <a:rPr lang="en-US" sz="1100" b="0" i="0" u="none" strike="noStrike" baseline="0" smtClean="0">
              <a:solidFill>
                <a:schemeClr val="dk1"/>
              </a:solidFill>
              <a:latin typeface="+mn-lt"/>
              <a:ea typeface="+mn-ea"/>
              <a:cs typeface="+mn-cs"/>
            </a:rPr>
            <a:t>judgement, or might be defined by an agency representing a</a:t>
          </a:r>
        </a:p>
        <a:p>
          <a:r>
            <a:rPr lang="en-US" sz="1100" b="0" i="0" u="none" strike="noStrike" baseline="0" smtClean="0">
              <a:solidFill>
                <a:schemeClr val="dk1"/>
              </a:solidFill>
              <a:latin typeface="+mn-lt"/>
              <a:ea typeface="+mn-ea"/>
              <a:cs typeface="+mn-cs"/>
            </a:rPr>
            <a:t>whole application sector of chemical analysis.</a:t>
          </a:r>
        </a:p>
        <a:p>
          <a:endParaRPr lang="en-US" sz="1100" b="0" i="1" u="none" strike="noStrike" baseline="0" smtClean="0">
            <a:solidFill>
              <a:schemeClr val="dk1"/>
            </a:solidFill>
            <a:latin typeface="+mn-lt"/>
            <a:ea typeface="+mn-ea"/>
            <a:cs typeface="+mn-cs"/>
          </a:endParaRPr>
        </a:p>
        <a:p>
          <a:r>
            <a:rPr lang="en-US" sz="1100" b="1" i="1" u="none" strike="noStrike" baseline="0" smtClean="0">
              <a:solidFill>
                <a:schemeClr val="dk1"/>
              </a:solidFill>
              <a:latin typeface="+mn-lt"/>
              <a:ea typeface="+mn-ea"/>
              <a:cs typeface="+mn-cs"/>
            </a:rPr>
            <a:t>Characteristic functi</a:t>
          </a:r>
          <a:r>
            <a:rPr lang="en-US" sz="1100" b="0" i="1" u="none" strike="noStrike" baseline="0" smtClean="0">
              <a:solidFill>
                <a:schemeClr val="dk1"/>
              </a:solidFill>
              <a:latin typeface="+mn-lt"/>
              <a:ea typeface="+mn-ea"/>
              <a:cs typeface="+mn-cs"/>
            </a:rPr>
            <a:t>on</a:t>
          </a:r>
          <a:r>
            <a:rPr lang="en-US" sz="1100" b="0" i="0" u="none" strike="noStrike" baseline="0" smtClean="0">
              <a:solidFill>
                <a:schemeClr val="dk1"/>
              </a:solidFill>
              <a:latin typeface="+mn-lt"/>
              <a:ea typeface="+mn-ea"/>
              <a:cs typeface="+mn-cs"/>
            </a:rPr>
            <a:t>: uncertainty function that describes performance (referring to the results obtained by a defined analytical procedure in particular circumstances.</a:t>
          </a:r>
        </a:p>
        <a:p>
          <a:r>
            <a:rPr lang="en-US" sz="1100" b="0" i="0" u="none" strike="noStrike" baseline="0" smtClean="0">
              <a:solidFill>
                <a:schemeClr val="dk1"/>
              </a:solidFill>
              <a:latin typeface="+mn-lt"/>
              <a:ea typeface="+mn-ea"/>
              <a:cs typeface="+mn-cs"/>
            </a:rPr>
            <a:t>Characteristic functions are determined by method validation, in which the uncertainty is estimated at various</a:t>
          </a:r>
        </a:p>
        <a:p>
          <a:r>
            <a:rPr lang="en-US" sz="1100" b="0" i="0" u="none" strike="noStrike" baseline="0" smtClean="0">
              <a:solidFill>
                <a:schemeClr val="dk1"/>
              </a:solidFill>
              <a:latin typeface="+mn-lt"/>
              <a:ea typeface="+mn-ea"/>
              <a:cs typeface="+mn-cs"/>
            </a:rPr>
            <a:t>relevant concentrations of the analyte. Never-the-less it is useful to extend the concept to apply to a method it is a characteristic function for a particular laboratory: the function may or may not apply to other laboratories. </a:t>
          </a:r>
        </a:p>
        <a:p>
          <a:r>
            <a:rPr lang="en-US" sz="1100" b="0" i="0" u="none" strike="noStrike" baseline="0" smtClean="0">
              <a:solidFill>
                <a:schemeClr val="dk1"/>
              </a:solidFill>
              <a:latin typeface="+mn-lt"/>
              <a:ea typeface="+mn-ea"/>
              <a:cs typeface="+mn-cs"/>
            </a:rPr>
            <a:t>The method advocated here is to build up</a:t>
          </a:r>
        </a:p>
        <a:p>
          <a:r>
            <a:rPr lang="en-US" sz="1100" b="0" i="0" u="none" strike="noStrike" baseline="0" smtClean="0">
              <a:solidFill>
                <a:schemeClr val="dk1"/>
              </a:solidFill>
              <a:latin typeface="+mn-lt"/>
              <a:ea typeface="+mn-ea"/>
              <a:cs typeface="+mn-cs"/>
            </a:rPr>
            <a:t>an estimated characteristic function starting with a skeleton</a:t>
          </a:r>
        </a:p>
        <a:p>
          <a:r>
            <a:rPr lang="en-US" sz="1100" b="0" i="0" u="none" strike="noStrike" baseline="0" smtClean="0">
              <a:solidFill>
                <a:schemeClr val="dk1"/>
              </a:solidFill>
              <a:latin typeface="+mn-lt"/>
              <a:ea typeface="+mn-ea"/>
              <a:cs typeface="+mn-cs"/>
            </a:rPr>
            <a:t>obtained from precision information</a:t>
          </a:r>
          <a:endParaRPr lang="en-US" sz="1100"/>
        </a:p>
      </xdr:txBody>
    </xdr:sp>
    <xdr:clientData/>
  </xdr:twoCellAnchor>
  <xdr:oneCellAnchor>
    <xdr:from>
      <xdr:col>9</xdr:col>
      <xdr:colOff>136371</xdr:colOff>
      <xdr:row>24</xdr:row>
      <xdr:rowOff>43329</xdr:rowOff>
    </xdr:from>
    <xdr:ext cx="3482603" cy="929496"/>
    <xdr:pic>
      <xdr:nvPicPr>
        <xdr:cNvPr id="11" name="Picture 10"/>
        <xdr:cNvPicPr>
          <a:picLocks noChangeAspect="1"/>
        </xdr:cNvPicPr>
      </xdr:nvPicPr>
      <xdr:blipFill>
        <a:blip xmlns:r="http://schemas.openxmlformats.org/officeDocument/2006/relationships" r:embed="rId3"/>
        <a:stretch>
          <a:fillRect/>
        </a:stretch>
      </xdr:blipFill>
      <xdr:spPr>
        <a:xfrm>
          <a:off x="6365721" y="5301129"/>
          <a:ext cx="3482603" cy="929496"/>
        </a:xfrm>
        <a:prstGeom prst="rect">
          <a:avLst/>
        </a:prstGeom>
        <a:ln w="12700">
          <a:solidFill>
            <a:schemeClr val="bg2">
              <a:lumMod val="10000"/>
            </a:schemeClr>
          </a:solidFill>
        </a:ln>
      </xdr:spPr>
    </xdr:pic>
    <xdr:clientData/>
  </xdr:oneCellAnchor>
  <mc:AlternateContent xmlns:mc="http://schemas.openxmlformats.org/markup-compatibility/2006">
    <mc:Choice xmlns:a14="http://schemas.microsoft.com/office/drawing/2010/main" Requires="a14">
      <xdr:twoCellAnchor editAs="oneCell">
        <xdr:from>
          <xdr:col>0</xdr:col>
          <xdr:colOff>76200</xdr:colOff>
          <xdr:row>1</xdr:row>
          <xdr:rowOff>47625</xdr:rowOff>
        </xdr:from>
        <xdr:to>
          <xdr:col>3</xdr:col>
          <xdr:colOff>457200</xdr:colOff>
          <xdr:row>4</xdr:row>
          <xdr:rowOff>85725</xdr:rowOff>
        </xdr:to>
        <xdr:sp macro="" textlink="">
          <xdr:nvSpPr>
            <xdr:cNvPr id="3076" name="Object 4" hidden="1">
              <a:extLst>
                <a:ext uri="{63B3BB69-23CF-44E3-9099-C40C66FF867C}">
                  <a14:compatExt spid="_x0000_s307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29</xdr:col>
      <xdr:colOff>354256</xdr:colOff>
      <xdr:row>27</xdr:row>
      <xdr:rowOff>4012</xdr:rowOff>
    </xdr:from>
    <xdr:ext cx="6147129" cy="5050451"/>
    <xdr:pic>
      <xdr:nvPicPr>
        <xdr:cNvPr id="13" name="Picture 12"/>
        <xdr:cNvPicPr>
          <a:picLocks noChangeAspect="1"/>
        </xdr:cNvPicPr>
      </xdr:nvPicPr>
      <xdr:blipFill rotWithShape="1">
        <a:blip xmlns:r="http://schemas.openxmlformats.org/officeDocument/2006/relationships" r:embed="rId4"/>
        <a:srcRect l="5496" t="13191"/>
        <a:stretch/>
      </xdr:blipFill>
      <xdr:spPr>
        <a:xfrm>
          <a:off x="18146956" y="5833312"/>
          <a:ext cx="6147129" cy="5050451"/>
        </a:xfrm>
        <a:prstGeom prst="rect">
          <a:avLst/>
        </a:prstGeom>
        <a:ln w="15875">
          <a:solidFill>
            <a:schemeClr val="accent1">
              <a:lumMod val="75000"/>
            </a:schemeClr>
          </a:solidFill>
        </a:ln>
        <a:effectLst>
          <a:outerShdw blurRad="50800" dist="38100" dir="2700000" algn="tl" rotWithShape="0">
            <a:prstClr val="black">
              <a:alpha val="40000"/>
            </a:prstClr>
          </a:outerShdw>
        </a:effectLst>
      </xdr:spPr>
    </xdr:pic>
    <xdr:clientData/>
  </xdr:oneCellAnchor>
  <xdr:twoCellAnchor editAs="oneCell">
    <xdr:from>
      <xdr:col>0</xdr:col>
      <xdr:colOff>30726</xdr:colOff>
      <xdr:row>30</xdr:row>
      <xdr:rowOff>141986</xdr:rowOff>
    </xdr:from>
    <xdr:to>
      <xdr:col>12</xdr:col>
      <xdr:colOff>180038</xdr:colOff>
      <xdr:row>69</xdr:row>
      <xdr:rowOff>78604</xdr:rowOff>
    </xdr:to>
    <xdr:pic>
      <xdr:nvPicPr>
        <xdr:cNvPr id="14" name="Picture 13"/>
        <xdr:cNvPicPr>
          <a:picLocks noChangeAspect="1"/>
        </xdr:cNvPicPr>
      </xdr:nvPicPr>
      <xdr:blipFill>
        <a:blip xmlns:r="http://schemas.openxmlformats.org/officeDocument/2006/relationships" r:embed="rId5"/>
        <a:stretch>
          <a:fillRect/>
        </a:stretch>
      </xdr:blipFill>
      <xdr:spPr>
        <a:xfrm>
          <a:off x="30726" y="6457061"/>
          <a:ext cx="8712287" cy="6251693"/>
        </a:xfrm>
        <a:prstGeom prst="rect">
          <a:avLst/>
        </a:prstGeom>
        <a:ln w="15875">
          <a:solidFill>
            <a:schemeClr val="accent1">
              <a:lumMod val="75000"/>
            </a:schemeClr>
          </a:solidFill>
        </a:ln>
        <a:effectLst>
          <a:outerShdw blurRad="50800" dist="38100" dir="2700000" algn="tl" rotWithShape="0">
            <a:prstClr val="black">
              <a:alpha val="40000"/>
            </a:prstClr>
          </a:outerShdw>
        </a:effectLst>
      </xdr:spPr>
    </xdr:pic>
    <xdr:clientData/>
  </xdr:twoCellAnchor>
  <xdr:twoCellAnchor editAs="oneCell">
    <xdr:from>
      <xdr:col>6</xdr:col>
      <xdr:colOff>348995</xdr:colOff>
      <xdr:row>43</xdr:row>
      <xdr:rowOff>106110</xdr:rowOff>
    </xdr:from>
    <xdr:to>
      <xdr:col>12</xdr:col>
      <xdr:colOff>79049</xdr:colOff>
      <xdr:row>49</xdr:row>
      <xdr:rowOff>104160</xdr:rowOff>
    </xdr:to>
    <xdr:pic>
      <xdr:nvPicPr>
        <xdr:cNvPr id="15" name="Picture 14"/>
        <xdr:cNvPicPr>
          <a:picLocks noChangeAspect="1"/>
        </xdr:cNvPicPr>
      </xdr:nvPicPr>
      <xdr:blipFill>
        <a:blip xmlns:r="http://schemas.openxmlformats.org/officeDocument/2006/relationships" r:embed="rId6"/>
        <a:stretch>
          <a:fillRect/>
        </a:stretch>
      </xdr:blipFill>
      <xdr:spPr>
        <a:xfrm>
          <a:off x="4482845" y="8526210"/>
          <a:ext cx="4060857" cy="969601"/>
        </a:xfrm>
        <a:prstGeom prst="rect">
          <a:avLst/>
        </a:prstGeom>
      </xdr:spPr>
    </xdr:pic>
    <xdr:clientData/>
  </xdr:twoCellAnchor>
  <xdr:twoCellAnchor editAs="oneCell">
    <xdr:from>
      <xdr:col>4</xdr:col>
      <xdr:colOff>113537</xdr:colOff>
      <xdr:row>34</xdr:row>
      <xdr:rowOff>146538</xdr:rowOff>
    </xdr:from>
    <xdr:to>
      <xdr:col>11</xdr:col>
      <xdr:colOff>537005</xdr:colOff>
      <xdr:row>36</xdr:row>
      <xdr:rowOff>86451</xdr:rowOff>
    </xdr:to>
    <xdr:pic>
      <xdr:nvPicPr>
        <xdr:cNvPr id="16" name="Picture 15"/>
        <xdr:cNvPicPr>
          <a:picLocks noChangeAspect="1"/>
        </xdr:cNvPicPr>
      </xdr:nvPicPr>
      <xdr:blipFill>
        <a:blip xmlns:r="http://schemas.openxmlformats.org/officeDocument/2006/relationships" r:embed="rId7"/>
        <a:stretch>
          <a:fillRect/>
        </a:stretch>
      </xdr:blipFill>
      <xdr:spPr>
        <a:xfrm>
          <a:off x="2713862" y="7109313"/>
          <a:ext cx="5481243" cy="263763"/>
        </a:xfrm>
        <a:prstGeom prst="rect">
          <a:avLst/>
        </a:prstGeom>
      </xdr:spPr>
    </xdr:pic>
    <xdr:clientData/>
  </xdr:twoCellAnchor>
  <xdr:twoCellAnchor>
    <xdr:from>
      <xdr:col>10</xdr:col>
      <xdr:colOff>20181</xdr:colOff>
      <xdr:row>54</xdr:row>
      <xdr:rowOff>133031</xdr:rowOff>
    </xdr:from>
    <xdr:to>
      <xdr:col>12</xdr:col>
      <xdr:colOff>128024</xdr:colOff>
      <xdr:row>62</xdr:row>
      <xdr:rowOff>143545</xdr:rowOff>
    </xdr:to>
    <xdr:sp macro="" textlink="">
      <xdr:nvSpPr>
        <xdr:cNvPr id="17" name="Oval 16"/>
        <xdr:cNvSpPr/>
      </xdr:nvSpPr>
      <xdr:spPr bwMode="auto">
        <a:xfrm>
          <a:off x="6879717" y="10326317"/>
          <a:ext cx="1713267" cy="1300998"/>
        </a:xfrm>
        <a:prstGeom prst="ellipse">
          <a:avLst/>
        </a:prstGeom>
        <a:noFill/>
        <a:ln w="381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lientData/>
  </xdr:twoCellAnchor>
  <xdr:twoCellAnchor>
    <xdr:from>
      <xdr:col>0</xdr:col>
      <xdr:colOff>28575</xdr:colOff>
      <xdr:row>8</xdr:row>
      <xdr:rowOff>15385</xdr:rowOff>
    </xdr:from>
    <xdr:to>
      <xdr:col>9</xdr:col>
      <xdr:colOff>100269</xdr:colOff>
      <xdr:row>27</xdr:row>
      <xdr:rowOff>9525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mc:AlternateContent xmlns:mc="http://schemas.openxmlformats.org/markup-compatibility/2006">
    <mc:Choice xmlns:a14="http://schemas.microsoft.com/office/drawing/2010/main" Requires="a14">
      <xdr:twoCellAnchor>
        <xdr:from>
          <xdr:col>3</xdr:col>
          <xdr:colOff>619125</xdr:colOff>
          <xdr:row>3</xdr:row>
          <xdr:rowOff>133350</xdr:rowOff>
        </xdr:from>
        <xdr:to>
          <xdr:col>4</xdr:col>
          <xdr:colOff>228600</xdr:colOff>
          <xdr:row>5</xdr:row>
          <xdr:rowOff>180975</xdr:rowOff>
        </xdr:to>
        <xdr:sp macro="" textlink="">
          <xdr:nvSpPr>
            <xdr:cNvPr id="3077" name="Spinner 5" hidden="1">
              <a:extLst>
                <a:ext uri="{63B3BB69-23CF-44E3-9099-C40C66FF867C}">
                  <a14:compatExt spid="_x0000_s3077"/>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xdr:col>
      <xdr:colOff>8136</xdr:colOff>
      <xdr:row>8</xdr:row>
      <xdr:rowOff>46081</xdr:rowOff>
    </xdr:from>
    <xdr:ext cx="5440629" cy="763031"/>
    <xdr:pic>
      <xdr:nvPicPr>
        <xdr:cNvPr id="20" name="Picture 19"/>
        <xdr:cNvPicPr>
          <a:picLocks noChangeAspect="1"/>
        </xdr:cNvPicPr>
      </xdr:nvPicPr>
      <xdr:blipFill>
        <a:blip xmlns:r="http://schemas.openxmlformats.org/officeDocument/2006/relationships" r:embed="rId9"/>
        <a:stretch>
          <a:fillRect/>
        </a:stretch>
      </xdr:blipFill>
      <xdr:spPr>
        <a:xfrm>
          <a:off x="770136" y="1884406"/>
          <a:ext cx="5440629" cy="763031"/>
        </a:xfrm>
        <a:prstGeom prst="rect">
          <a:avLst/>
        </a:prstGeom>
      </xdr:spPr>
    </xdr:pic>
    <xdr:clientData/>
  </xdr:oneCellAnchor>
  <xdr:oneCellAnchor>
    <xdr:from>
      <xdr:col>1</xdr:col>
      <xdr:colOff>32699</xdr:colOff>
      <xdr:row>12</xdr:row>
      <xdr:rowOff>40327</xdr:rowOff>
    </xdr:from>
    <xdr:ext cx="4320636" cy="483957"/>
    <xdr:pic>
      <xdr:nvPicPr>
        <xdr:cNvPr id="21" name="Picture 20"/>
        <xdr:cNvPicPr>
          <a:picLocks noChangeAspect="1"/>
        </xdr:cNvPicPr>
      </xdr:nvPicPr>
      <xdr:blipFill>
        <a:blip xmlns:r="http://schemas.openxmlformats.org/officeDocument/2006/relationships" r:embed="rId10"/>
        <a:stretch>
          <a:fillRect/>
        </a:stretch>
      </xdr:blipFill>
      <xdr:spPr>
        <a:xfrm>
          <a:off x="794699" y="2631127"/>
          <a:ext cx="4320636" cy="483957"/>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0</xdr:colOff>
          <xdr:row>19</xdr:row>
          <xdr:rowOff>76200</xdr:rowOff>
        </xdr:from>
        <xdr:to>
          <xdr:col>12</xdr:col>
          <xdr:colOff>257175</xdr:colOff>
          <xdr:row>23</xdr:row>
          <xdr:rowOff>38100</xdr:rowOff>
        </xdr:to>
        <xdr:sp macro="" textlink="">
          <xdr:nvSpPr>
            <xdr:cNvPr id="3078" name="Object 6" hidden="1">
              <a:extLst>
                <a:ext uri="{63B3BB69-23CF-44E3-9099-C40C66FF867C}">
                  <a14:compatExt spid="_x0000_s30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5</xdr:row>
          <xdr:rowOff>9525</xdr:rowOff>
        </xdr:from>
        <xdr:to>
          <xdr:col>0</xdr:col>
          <xdr:colOff>438150</xdr:colOff>
          <xdr:row>6</xdr:row>
          <xdr:rowOff>171450</xdr:rowOff>
        </xdr:to>
        <xdr:sp macro="" textlink="">
          <xdr:nvSpPr>
            <xdr:cNvPr id="3079" name="Spinner 7" hidden="1">
              <a:extLst>
                <a:ext uri="{63B3BB69-23CF-44E3-9099-C40C66FF867C}">
                  <a14:compatExt spid="_x0000_s3079"/>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37</xdr:col>
      <xdr:colOff>358468</xdr:colOff>
      <xdr:row>28</xdr:row>
      <xdr:rowOff>10242</xdr:rowOff>
    </xdr:from>
    <xdr:to>
      <xdr:col>40</xdr:col>
      <xdr:colOff>92178</xdr:colOff>
      <xdr:row>30</xdr:row>
      <xdr:rowOff>112661</xdr:rowOff>
    </xdr:to>
    <xdr:sp macro="" textlink="">
      <xdr:nvSpPr>
        <xdr:cNvPr id="24" name="TextBox 23"/>
        <xdr:cNvSpPr txBox="1"/>
      </xdr:nvSpPr>
      <xdr:spPr>
        <a:xfrm>
          <a:off x="22418368" y="6001467"/>
          <a:ext cx="1333910" cy="4262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bg-BG" sz="1100"/>
            <a:t>(ЕО)</a:t>
          </a:r>
          <a:r>
            <a:rPr lang="bg-BG" sz="1100" baseline="0"/>
            <a:t> </a:t>
          </a:r>
          <a:r>
            <a:rPr lang="en-US" sz="1100"/>
            <a:t>333 </a:t>
          </a:r>
        </a:p>
      </xdr:txBody>
    </xdr:sp>
    <xdr:clientData/>
  </xdr:twoCellAnchor>
  <mc:AlternateContent xmlns:mc="http://schemas.openxmlformats.org/markup-compatibility/2006">
    <mc:Choice xmlns:a14="http://schemas.microsoft.com/office/drawing/2010/main" Requires="a14">
      <xdr:twoCellAnchor editAs="oneCell">
        <xdr:from>
          <xdr:col>0</xdr:col>
          <xdr:colOff>76200</xdr:colOff>
          <xdr:row>69</xdr:row>
          <xdr:rowOff>85725</xdr:rowOff>
        </xdr:from>
        <xdr:to>
          <xdr:col>5</xdr:col>
          <xdr:colOff>200025</xdr:colOff>
          <xdr:row>84</xdr:row>
          <xdr:rowOff>104775</xdr:rowOff>
        </xdr:to>
        <xdr:sp macro="" textlink="">
          <xdr:nvSpPr>
            <xdr:cNvPr id="3080" name="Object 8" hidden="1">
              <a:extLst>
                <a:ext uri="{63B3BB69-23CF-44E3-9099-C40C66FF867C}">
                  <a14:compatExt spid="_x0000_s308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5</xdr:col>
      <xdr:colOff>294457</xdr:colOff>
      <xdr:row>68</xdr:row>
      <xdr:rowOff>89617</xdr:rowOff>
    </xdr:from>
    <xdr:to>
      <xdr:col>15</xdr:col>
      <xdr:colOff>581896</xdr:colOff>
      <xdr:row>94</xdr:row>
      <xdr:rowOff>224196</xdr:rowOff>
    </xdr:to>
    <xdr:pic>
      <xdr:nvPicPr>
        <xdr:cNvPr id="26" name="Picture 25"/>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720384" y="12541250"/>
          <a:ext cx="7093206" cy="659468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12</xdr:col>
      <xdr:colOff>245812</xdr:colOff>
      <xdr:row>76</xdr:row>
      <xdr:rowOff>76814</xdr:rowOff>
    </xdr:from>
    <xdr:to>
      <xdr:col>13</xdr:col>
      <xdr:colOff>491618</xdr:colOff>
      <xdr:row>78</xdr:row>
      <xdr:rowOff>53770</xdr:rowOff>
    </xdr:to>
    <xdr:sp macro="" textlink="">
      <xdr:nvSpPr>
        <xdr:cNvPr id="2" name="Left-Right Arrow 1"/>
        <xdr:cNvSpPr/>
      </xdr:nvSpPr>
      <xdr:spPr>
        <a:xfrm>
          <a:off x="8710772" y="13818931"/>
          <a:ext cx="798870" cy="299577"/>
        </a:xfrm>
        <a:prstGeom prst="lef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592804</xdr:colOff>
      <xdr:row>78</xdr:row>
      <xdr:rowOff>34618</xdr:rowOff>
    </xdr:from>
    <xdr:to>
      <xdr:col>11</xdr:col>
      <xdr:colOff>592803</xdr:colOff>
      <xdr:row>80</xdr:row>
      <xdr:rowOff>11574</xdr:rowOff>
    </xdr:to>
    <xdr:sp macro="" textlink="">
      <xdr:nvSpPr>
        <xdr:cNvPr id="37" name="Left-Right Arrow 36"/>
        <xdr:cNvSpPr/>
      </xdr:nvSpPr>
      <xdr:spPr>
        <a:xfrm>
          <a:off x="7452340" y="14099356"/>
          <a:ext cx="798870" cy="299577"/>
        </a:xfrm>
        <a:prstGeom prst="lef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10243</xdr:colOff>
      <xdr:row>81</xdr:row>
      <xdr:rowOff>435283</xdr:rowOff>
    </xdr:from>
    <xdr:to>
      <xdr:col>15</xdr:col>
      <xdr:colOff>202278</xdr:colOff>
      <xdr:row>83</xdr:row>
      <xdr:rowOff>89618</xdr:rowOff>
    </xdr:to>
    <xdr:sp macro="" textlink="">
      <xdr:nvSpPr>
        <xdr:cNvPr id="38" name="Left-Right Arrow 37"/>
        <xdr:cNvSpPr/>
      </xdr:nvSpPr>
      <xdr:spPr>
        <a:xfrm>
          <a:off x="9635102" y="14983952"/>
          <a:ext cx="798870" cy="299577"/>
        </a:xfrm>
        <a:prstGeom prst="lef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601716</xdr:colOff>
      <xdr:row>83</xdr:row>
      <xdr:rowOff>81936</xdr:rowOff>
    </xdr:from>
    <xdr:to>
      <xdr:col>15</xdr:col>
      <xdr:colOff>186916</xdr:colOff>
      <xdr:row>83</xdr:row>
      <xdr:rowOff>381513</xdr:rowOff>
    </xdr:to>
    <xdr:sp macro="" textlink="">
      <xdr:nvSpPr>
        <xdr:cNvPr id="39" name="Left-Right Arrow 38"/>
        <xdr:cNvSpPr/>
      </xdr:nvSpPr>
      <xdr:spPr>
        <a:xfrm>
          <a:off x="9619740" y="15275847"/>
          <a:ext cx="798870" cy="299577"/>
        </a:xfrm>
        <a:prstGeom prst="lef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256052</xdr:colOff>
      <xdr:row>88</xdr:row>
      <xdr:rowOff>1126614</xdr:rowOff>
    </xdr:from>
    <xdr:to>
      <xdr:col>13</xdr:col>
      <xdr:colOff>501858</xdr:colOff>
      <xdr:row>90</xdr:row>
      <xdr:rowOff>128026</xdr:rowOff>
    </xdr:to>
    <xdr:sp macro="" textlink="">
      <xdr:nvSpPr>
        <xdr:cNvPr id="40" name="Left-Right Arrow 39"/>
        <xdr:cNvSpPr/>
      </xdr:nvSpPr>
      <xdr:spPr>
        <a:xfrm>
          <a:off x="8721012" y="17611009"/>
          <a:ext cx="798870" cy="299577"/>
        </a:xfrm>
        <a:prstGeom prst="lef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125467</xdr:colOff>
      <xdr:row>88</xdr:row>
      <xdr:rowOff>834718</xdr:rowOff>
    </xdr:from>
    <xdr:to>
      <xdr:col>10</xdr:col>
      <xdr:colOff>668286</xdr:colOff>
      <xdr:row>88</xdr:row>
      <xdr:rowOff>1134295</xdr:rowOff>
    </xdr:to>
    <xdr:sp macro="" textlink="">
      <xdr:nvSpPr>
        <xdr:cNvPr id="41" name="Left-Right Arrow 40"/>
        <xdr:cNvSpPr/>
      </xdr:nvSpPr>
      <xdr:spPr>
        <a:xfrm>
          <a:off x="6985003" y="17319113"/>
          <a:ext cx="542819" cy="299577"/>
        </a:xfrm>
        <a:prstGeom prst="lef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107547</xdr:colOff>
      <xdr:row>85</xdr:row>
      <xdr:rowOff>28166</xdr:rowOff>
    </xdr:from>
    <xdr:to>
      <xdr:col>10</xdr:col>
      <xdr:colOff>422486</xdr:colOff>
      <xdr:row>86</xdr:row>
      <xdr:rowOff>5122</xdr:rowOff>
    </xdr:to>
    <xdr:sp macro="" textlink="">
      <xdr:nvSpPr>
        <xdr:cNvPr id="42" name="Left-Right Arrow 41"/>
        <xdr:cNvSpPr/>
      </xdr:nvSpPr>
      <xdr:spPr>
        <a:xfrm>
          <a:off x="6967083" y="15867319"/>
          <a:ext cx="314939" cy="299577"/>
        </a:xfrm>
        <a:prstGeom prst="lef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614520</xdr:colOff>
      <xdr:row>83</xdr:row>
      <xdr:rowOff>373831</xdr:rowOff>
    </xdr:from>
    <xdr:to>
      <xdr:col>10</xdr:col>
      <xdr:colOff>314943</xdr:colOff>
      <xdr:row>85</xdr:row>
      <xdr:rowOff>28166</xdr:rowOff>
    </xdr:to>
    <xdr:sp macro="" textlink="">
      <xdr:nvSpPr>
        <xdr:cNvPr id="43" name="Left-Right Arrow 42"/>
        <xdr:cNvSpPr/>
      </xdr:nvSpPr>
      <xdr:spPr>
        <a:xfrm>
          <a:off x="6844177" y="15567742"/>
          <a:ext cx="330302" cy="299577"/>
        </a:xfrm>
        <a:prstGeom prst="lef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692663</xdr:colOff>
      <xdr:row>80</xdr:row>
      <xdr:rowOff>11573</xdr:rowOff>
    </xdr:from>
    <xdr:to>
      <xdr:col>11</xdr:col>
      <xdr:colOff>692662</xdr:colOff>
      <xdr:row>81</xdr:row>
      <xdr:rowOff>149840</xdr:rowOff>
    </xdr:to>
    <xdr:sp macro="" textlink="">
      <xdr:nvSpPr>
        <xdr:cNvPr id="44" name="Left-Right Arrow 43"/>
        <xdr:cNvSpPr/>
      </xdr:nvSpPr>
      <xdr:spPr>
        <a:xfrm>
          <a:off x="7552199" y="14398932"/>
          <a:ext cx="798870" cy="299577"/>
        </a:xfrm>
        <a:prstGeom prst="lef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715707</xdr:colOff>
      <xdr:row>81</xdr:row>
      <xdr:rowOff>142158</xdr:rowOff>
    </xdr:from>
    <xdr:to>
      <xdr:col>11</xdr:col>
      <xdr:colOff>715706</xdr:colOff>
      <xdr:row>81</xdr:row>
      <xdr:rowOff>441735</xdr:rowOff>
    </xdr:to>
    <xdr:sp macro="" textlink="">
      <xdr:nvSpPr>
        <xdr:cNvPr id="45" name="Left-Right Arrow 44"/>
        <xdr:cNvSpPr/>
      </xdr:nvSpPr>
      <xdr:spPr>
        <a:xfrm>
          <a:off x="7575243" y="14690827"/>
          <a:ext cx="798870" cy="299577"/>
        </a:xfrm>
        <a:prstGeom prst="lef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eso'cloud'DELL'Vostro/VK'Statistics'EDU/VK'Statistics'EDU'Cloud'1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eso'cloud'DELL'Vostro/VK'Statistics'EDU/VK'Statistics'EDU'Cloud'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veso'cloud'DELL'Vostro/VK'Statistics'EDU/VK'Statistics'EDU'Cloud'17.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VK'PU'CLOUD\VK'Statistics'EDU'Cloud'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veso'cloud'DELL'Vostro/VK'Statistics'EDU/VK'Statistics'EDU'Cloud'14.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VK'benq'cloud/VK'Statistics'EDU'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KAXKX'Veso'Cloud/ERASMUS/Erasmus'Vienna/TUV_VK_lecture_Erasmus_19/EXCEL'Erasmus_VK_Vienna_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veso'cloud'DELL'Vostro/VK'Statistics'EDU/VK'Statistics'EDU'Cloud'AL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Комбинаторика"/>
      <sheetName val="2_Вероятност за тестови изпит"/>
      <sheetName val="2_Класическа вероятност"/>
      <sheetName val="Хистограма Zn'вода"/>
      <sheetName val="sample10'from100"/>
      <sheetName val="2_CONC"/>
      <sheetName val="3_MatExpec"/>
      <sheetName val="Доходи ЕU"/>
      <sheetName val="3_Хистограма'KCM"/>
      <sheetName val="Хистограма'Cr"/>
      <sheetName val="Доходи ЕU (2)"/>
      <sheetName val="3_All_books-CQ"/>
      <sheetName val="4_Laplas"/>
      <sheetName val="3_SCOPUS h-index"/>
      <sheetName val="4_NORM'dISTR"/>
      <sheetName val="NORM'dISTR Au руда CQ"/>
      <sheetName val="NORM'dISTR Au руда"/>
      <sheetName val="Box_plot"/>
      <sheetName val="NORM'dISTR Xav,S"/>
      <sheetName val="4_calculate'distr"/>
      <sheetName val="Mg-soil"/>
      <sheetName val="All_books (2)"/>
      <sheetName val="Упр.Комп.Квал. Zn'вода N=50"/>
      <sheetName val="5_MOSV-SD"/>
      <sheetName val="Sheet1"/>
      <sheetName val="5_SD_aver"/>
      <sheetName val="5_CHI-dist"/>
      <sheetName val="5_F-distr"/>
      <sheetName val="5_t-distribution"/>
      <sheetName val="6_Conf_Iterval"/>
      <sheetName val="t-distribution_(2003)"/>
      <sheetName val="7_Хип. Z M=M0"/>
      <sheetName val="Conf_Iterval (2003)"/>
      <sheetName val="5Conf_Iterval (2003)"/>
      <sheetName val="7_Хип. T-test (1)"/>
      <sheetName val="Хип. T-test(3)"/>
      <sheetName val="7_Хип. Chi2"/>
      <sheetName val="7_Хип рН = 8,8"/>
      <sheetName val="7_Хип. M1=M0"/>
      <sheetName val="7_Хип As - води ТЕ 43"/>
      <sheetName val="Хип ТЕ 44 "/>
      <sheetName val="7_Хип. ANOVA"/>
      <sheetName val="Alcalimetry"/>
      <sheetName val="8_LOD'2'ST'distr (EG)"/>
      <sheetName val="7_Хип. ANOVA (2)"/>
      <sheetName val="tttHorwitz"/>
      <sheetName val="8_LOD'2'ST'distr"/>
      <sheetName val="Valid_LOD Pb"/>
      <sheetName val="Valid_linearity Pb"/>
      <sheetName val="Valid_robustness"/>
      <sheetName val="Compare with CRM"/>
      <sheetName val="Compare Zineb) (2)"/>
      <sheetName val="8_Signal'noise"/>
      <sheetName val="8_Smoothing "/>
      <sheetName val="Outliers"/>
      <sheetName val="Izpit_Kragten"/>
      <sheetName val="U_Kragten"/>
      <sheetName val="NORM'dISTR EG "/>
      <sheetName val="Sheet3"/>
      <sheetName val="test U"/>
      <sheetName val="Пробонабиране"/>
      <sheetName val="12_U_NO3"/>
      <sheetName val="u_modeling Y=f(X)"/>
      <sheetName val="NORM'dISTR (Au)"/>
      <sheetName val="u_c DATA (Au)"/>
      <sheetName val="U (Au)"/>
      <sheetName val="NEK-1"/>
      <sheetName val="NEK-2"/>
      <sheetName val="NEK-3"/>
      <sheetName val="U-model'extraction"/>
      <sheetName val="U_Titration"/>
      <sheetName val="GUM all in 1"/>
      <sheetName val="u_bracket "/>
      <sheetName val="u_QUAM-calib"/>
      <sheetName val="U_microbiology 1"/>
      <sheetName val="9_MNM(VK)"/>
      <sheetName val="9_Хип. Correl"/>
      <sheetName val="10_Пречене"/>
      <sheetName val="interference"/>
      <sheetName val="10_MSTAD"/>
      <sheetName val="10_IS - drift"/>
      <sheetName val="X-chart"/>
      <sheetName val="11_Valid_accuracy'Cr"/>
      <sheetName val="PT_QuaNAS"/>
      <sheetName val="ANOVA (VK) BG"/>
      <sheetName val="Resheni Na"/>
      <sheetName val="u_T_effect"/>
      <sheetName val="u_Standart Cd"/>
      <sheetName val="Valid_Calib'Pb"/>
      <sheetName val="Val_recovery'Pb"/>
      <sheetName val="Valid_repeatability"/>
      <sheetName val="Dead'time"/>
      <sheetName val="Compare Zineb)"/>
      <sheetName val="Conformity Pb in milk"/>
      <sheetName val="Conformity Pb in milk EG"/>
      <sheetName val="Дончев"/>
      <sheetName val="ANOVA'Дончев 116"/>
      <sheetName val="u_Standart Au "/>
      <sheetName val="ОЗНАЧЕНИЯ"/>
      <sheetName val="Черешка Mg soil "/>
      <sheetName val="ЗАПОмни"/>
      <sheetName val="Fe_vino"/>
      <sheetName val="Делфин Mg soil"/>
      <sheetName val="Poisson"/>
      <sheetName val="Sheet2"/>
      <sheetName val="ANOVA_sampling"/>
      <sheetName val="ANOVA_Bert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C2">
            <v>17.5</v>
          </cell>
        </row>
        <row r="3">
          <cell r="C3">
            <v>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ow r="6">
          <cell r="D6">
            <v>1</v>
          </cell>
        </row>
        <row r="7">
          <cell r="D7">
            <v>0.01</v>
          </cell>
        </row>
        <row r="9">
          <cell r="D9">
            <v>100</v>
          </cell>
        </row>
      </sheetData>
      <sheetData sheetId="105"/>
      <sheetData sheetId="106">
        <row r="7">
          <cell r="C7">
            <v>10</v>
          </cell>
        </row>
        <row r="24">
          <cell r="C24">
            <v>0.46304999999999996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Комбинаторика"/>
      <sheetName val="PERCENTIL грип"/>
      <sheetName val="Доходи ЕU"/>
      <sheetName val="2_Вероятност за тестови изпит"/>
      <sheetName val="2_Класическа вероятност"/>
      <sheetName val="Хистограма Zn'вода"/>
      <sheetName val="sample10'from100"/>
      <sheetName val="AMU"/>
      <sheetName val="u_modeling Y=f(X)"/>
      <sheetName val="2_CONC"/>
      <sheetName val="3_MatExpec"/>
      <sheetName val="3_Хистограма'KCM"/>
      <sheetName val="Хистограма'Cr"/>
      <sheetName val="3_All_books-CQ"/>
      <sheetName val="4_Laplas"/>
      <sheetName val="3_SCOPUS h-index"/>
      <sheetName val="4_NORM'dISTR"/>
      <sheetName val="NORM'dISTR Au руда CQ"/>
      <sheetName val="Box_plot"/>
      <sheetName val="NORM'dISTR pH Blood"/>
      <sheetName val="NORM'dISTR Xav,S"/>
      <sheetName val="NORM'dISTR Na Blood"/>
      <sheetName val="4_calculate'distr"/>
      <sheetName val="Mg-soil"/>
      <sheetName val="All_books (2)"/>
      <sheetName val="Упр.Комп.Квал. Zn'вода N=50"/>
      <sheetName val="5_MOSV-SD"/>
      <sheetName val="5_SD_aver"/>
      <sheetName val="5_CHI-dist"/>
      <sheetName val="5_F-distr"/>
      <sheetName val="5_t-distribution"/>
      <sheetName val="6_Conf_Iterval"/>
      <sheetName val="t-distribution_(2003)"/>
      <sheetName val="7_Хип. Z M=M0"/>
      <sheetName val="Conf_Iterval (2003)"/>
      <sheetName val="5Conf_Iterval (2003)"/>
      <sheetName val="7_Хип. T-test (1)"/>
      <sheetName val="Хип. T-test(3)"/>
      <sheetName val="7_Хип. Chi2"/>
      <sheetName val="7_Хип рН = 8,8"/>
      <sheetName val="7_Хип. M1=M0"/>
      <sheetName val="7_Хип As - води ТЕ 43"/>
      <sheetName val="Хип ТЕ 44 "/>
      <sheetName val="7_Хип. ANOVA"/>
      <sheetName val="88_LOD'2'ST'distr"/>
      <sheetName val="Uf_target"/>
      <sheetName val="7_Хип. ANOVA (2)"/>
      <sheetName val="Horwitz"/>
      <sheetName val="8_LOD'2'ST'distr"/>
      <sheetName val="Valid_LOD Pb"/>
      <sheetName val="Valid_linearity Pb"/>
      <sheetName val="Valid_robustness"/>
      <sheetName val="Compare with CRM"/>
      <sheetName val="(2.6) robustness_EG"/>
      <sheetName val="Compare Zineb) (2)"/>
      <sheetName val="8_Signal'noise"/>
      <sheetName val="ASDI_row"/>
      <sheetName val="8_Smoothing "/>
      <sheetName val="(3.3)Outliers"/>
      <sheetName val="Outliers"/>
      <sheetName val="Izpit_Kragten"/>
      <sheetName val="U_Kragten"/>
      <sheetName val="NORM'dISTR EG "/>
      <sheetName val="Пробонабиране"/>
      <sheetName val="12_U_NO3"/>
      <sheetName val="(1.3) u_modeling Y=f(X)"/>
      <sheetName val="PTP Y=B(X)"/>
      <sheetName val="NORM'dISTR (Au)"/>
      <sheetName val="u_c DATA (Au)"/>
      <sheetName val="U (Au)"/>
      <sheetName val="NEK-1"/>
      <sheetName val="NEK-2"/>
      <sheetName val="NEK-3"/>
      <sheetName val="U-model'extraction"/>
      <sheetName val="U_Titration"/>
      <sheetName val="GUM all in 1"/>
      <sheetName val="u_Na_Rahila_B"/>
      <sheetName val="u_QUAM-calib"/>
      <sheetName val="U_microbiology 1"/>
      <sheetName val="9_MNM(VK)"/>
      <sheetName val="9_Хип. Correl"/>
      <sheetName val="1 interference"/>
      <sheetName val="10 Пречене "/>
      <sheetName val="10_MSTAD"/>
      <sheetName val="10_IS - drift"/>
      <sheetName val="X-chart"/>
      <sheetName val="11_Valid_accuracy'Cr"/>
      <sheetName val="PT_QuaNAS"/>
      <sheetName val="Alcalimetry"/>
      <sheetName val="Resheni Na"/>
      <sheetName val="u_T_effect"/>
      <sheetName val="u_Standart Au "/>
      <sheetName val="u_Standart Cd"/>
      <sheetName val="Valid_Calib'Pb"/>
      <sheetName val="Val_recovery'Pb"/>
      <sheetName val="Valid_repeatability"/>
      <sheetName val="Dead'time"/>
      <sheetName val="Compare Zineb)"/>
      <sheetName val="Conformity Pb in milk"/>
      <sheetName val="Conformity Pb in milk EG"/>
      <sheetName val="Дончев"/>
      <sheetName val="ANOVA (VK) BG"/>
      <sheetName val="5_F-distr (2)"/>
      <sheetName val="Вино (ANOVA)"/>
      <sheetName val="Дончев фъстъци (ANOVA)"/>
      <sheetName val="ANOVA'Дончев 116"/>
      <sheetName val="ОЗНАЧЕНИЯ"/>
      <sheetName val="Черешка Mg soil "/>
      <sheetName val="ЗАПОмни"/>
      <sheetName val="Fe_vino"/>
      <sheetName val="Делфин Mg soil"/>
      <sheetName val="Poisson"/>
      <sheetName val="ANOVA_sampling"/>
      <sheetName val="ANOVA_Bertil"/>
      <sheetName val="U_Kragten (2)"/>
      <sheetName val="12_U_NO3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C2">
            <v>8.7000000000000011</v>
          </cell>
        </row>
        <row r="3">
          <cell r="C3">
            <v>1.6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1">
          <cell r="B1" t="str">
            <v>Replicate #001</v>
          </cell>
        </row>
      </sheetData>
      <sheetData sheetId="57"/>
      <sheetData sheetId="58"/>
      <sheetData sheetId="59"/>
      <sheetData sheetId="60"/>
      <sheetData sheetId="61"/>
      <sheetData sheetId="62"/>
      <sheetData sheetId="63"/>
      <sheetData sheetId="64"/>
      <sheetData sheetId="65"/>
      <sheetData sheetId="66"/>
      <sheetData sheetId="67"/>
      <sheetData sheetId="68">
        <row r="109">
          <cell r="D109">
            <v>0.10024761678876573</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ow r="7">
          <cell r="C7">
            <v>10</v>
          </cell>
        </row>
        <row r="24">
          <cell r="C24">
            <v>0.46304999999999996</v>
          </cell>
        </row>
      </sheetData>
      <sheetData sheetId="114"/>
      <sheetData sheetId="1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Комбинаторика"/>
      <sheetName val="2_Вероятност за тестови изпит"/>
      <sheetName val="2_Класическа вероятност"/>
      <sheetName val="Хистограма Zn'вода"/>
      <sheetName val="sample10'from100"/>
      <sheetName val="u_modeling Y=f(X)"/>
      <sheetName val="AMU"/>
      <sheetName val="2_CONC"/>
      <sheetName val="3_MatExpec"/>
      <sheetName val="Доходи ЕU"/>
      <sheetName val="3_Хистограма'KCM"/>
      <sheetName val="Хистограма'Cr"/>
      <sheetName val="3_All_books-CQ"/>
      <sheetName val="4_Laplas"/>
      <sheetName val="3_SCOPUS h-index"/>
      <sheetName val="4_NORM'dISTR"/>
      <sheetName val="NORM'dISTR Au руда CQ"/>
      <sheetName val="Box_plot"/>
      <sheetName val="NORM'dISTR Xav,S"/>
      <sheetName val="4_calculate'distr"/>
      <sheetName val="Mg-soil"/>
      <sheetName val="All_books (2)"/>
      <sheetName val="Упр.Комп.Квал. Zn'вода N=50"/>
      <sheetName val="5_MOSV-SD"/>
      <sheetName val="5_SD_aver"/>
      <sheetName val="5_CHI-dist"/>
      <sheetName val="5_F-distr"/>
      <sheetName val="5_t-distribution"/>
      <sheetName val="6_Conf_Iterval"/>
      <sheetName val="t-distribution_(2003)"/>
      <sheetName val="7_Хип. Z M=M0"/>
      <sheetName val="Conf_Iterval (2003)"/>
      <sheetName val="5Conf_Iterval (2003)"/>
      <sheetName val="7_Хип. T-test (1)"/>
      <sheetName val="Хип. T-test(3)"/>
      <sheetName val="7_Хип. Chi2"/>
      <sheetName val="7_Хип рН = 8,8"/>
      <sheetName val="7_Хип. M1=M0"/>
      <sheetName val="7_Хип As - води ТЕ 43"/>
      <sheetName val="Хип ТЕ 44 "/>
      <sheetName val="7_Хип. ANOVA"/>
      <sheetName val="8_LOD'2'ST'distr (EG)"/>
      <sheetName val="7_Хип. ANOVA (2)"/>
      <sheetName val="Horwitz"/>
      <sheetName val="Uf_target"/>
      <sheetName val="8_LOD'2'ST'distr"/>
      <sheetName val="Valid_LOD Pb"/>
      <sheetName val="Valid_linearity Pb"/>
      <sheetName val="Valid_robustness"/>
      <sheetName val="Compare with CRM"/>
      <sheetName val="Compare Zineb) (2)"/>
      <sheetName val="8_Signal'noise"/>
      <sheetName val="ASDI_row"/>
      <sheetName val="8_Smoothing "/>
      <sheetName val="Outliers"/>
      <sheetName val="Izpit_Kragten"/>
      <sheetName val="U_Kragten"/>
      <sheetName val="NORM'dISTR EG "/>
      <sheetName val="test U"/>
      <sheetName val="Пробонабиране"/>
      <sheetName val="U_Kragten (2)"/>
      <sheetName val="12_U_NO3"/>
      <sheetName val="PTP Y=B(X)"/>
      <sheetName val="NORM'dISTR (Au)"/>
      <sheetName val="u_c DATA (Au)"/>
      <sheetName val="U (Au)"/>
      <sheetName val="NEK-1"/>
      <sheetName val="NEK-2"/>
      <sheetName val="NEK-3"/>
      <sheetName val="U-model'extraction"/>
      <sheetName val="U_Titration"/>
      <sheetName val="GUM all in 1"/>
      <sheetName val="u_Na_Rahila_B"/>
      <sheetName val="u_QUAM-calib"/>
      <sheetName val="U_microbiology 1"/>
      <sheetName val="9_MNM(VK)"/>
      <sheetName val="9_Хип. Correl"/>
      <sheetName val="1 interference"/>
      <sheetName val="10 Пречене "/>
      <sheetName val="10_MSTAD"/>
      <sheetName val="10_IS - drift"/>
      <sheetName val="X-chart"/>
      <sheetName val="11_Valid_accuracy'Cr"/>
      <sheetName val="PT_QuaNAS"/>
      <sheetName val="Alcalimetry"/>
      <sheetName val="Resheni Na"/>
      <sheetName val="u_T_effect"/>
      <sheetName val="u_Standart Au "/>
      <sheetName val="u_Standart Cd"/>
      <sheetName val="Valid_Calib'Pb"/>
      <sheetName val="Val_recovery'Pb"/>
      <sheetName val="Valid_repeatability"/>
      <sheetName val="Dead'time"/>
      <sheetName val="Compare Zineb)"/>
      <sheetName val="Conformity Pb in milk"/>
      <sheetName val="Conformity Pb in milk EG"/>
      <sheetName val="Дончев"/>
      <sheetName val="ANOVA (VK) BG"/>
      <sheetName val="Вино (ANOVA)"/>
      <sheetName val="Дончев фъстъци (ANOVA)"/>
      <sheetName val="ANOVA'Дончев 116"/>
      <sheetName val="ОЗНАЧЕНИЯ"/>
      <sheetName val="Черешка Mg soil "/>
      <sheetName val="ЗАПОмни"/>
      <sheetName val="Fe_vino"/>
      <sheetName val="Делфин Mg soil"/>
      <sheetName val="Poisson"/>
      <sheetName val="Sheet2"/>
      <sheetName val="ANOVA_sampling"/>
      <sheetName val="ANOVA_Bert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C2">
            <v>9.8000000000000007</v>
          </cell>
        </row>
      </sheetData>
      <sheetData sheetId="17"/>
      <sheetData sheetId="18">
        <row r="4">
          <cell r="AC4">
            <v>-10.200000000000015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109">
          <cell r="D109">
            <v>0.10024761678876573</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ow r="2">
          <cell r="AO2" t="str">
            <v>P(x)</v>
          </cell>
        </row>
      </sheetData>
      <sheetData sheetId="96"/>
      <sheetData sheetId="97"/>
      <sheetData sheetId="98"/>
      <sheetData sheetId="99"/>
      <sheetData sheetId="100"/>
      <sheetData sheetId="101"/>
      <sheetData sheetId="102"/>
      <sheetData sheetId="103"/>
      <sheetData sheetId="104"/>
      <sheetData sheetId="105"/>
      <sheetData sheetId="106"/>
      <sheetData sheetId="107">
        <row r="6">
          <cell r="D6">
            <v>1</v>
          </cell>
        </row>
      </sheetData>
      <sheetData sheetId="108"/>
      <sheetData sheetId="109">
        <row r="7">
          <cell r="C7">
            <v>10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Комбинаторика"/>
      <sheetName val="2_Вероятност за тестови изпит"/>
      <sheetName val="2_Класическа вероятност"/>
      <sheetName val="Хистограма Zn'вода"/>
      <sheetName val="sample10'from100"/>
      <sheetName val="2_CONC"/>
      <sheetName val="3_MatExpec"/>
      <sheetName val="3_Хистограма'KCM"/>
      <sheetName val="Хистограма'Cr"/>
      <sheetName val="3_All_books-CQ"/>
      <sheetName val="4_Laplas"/>
      <sheetName val="NORM'dISTR Au руда CQ"/>
      <sheetName val="3_SCOPUS h-index"/>
      <sheetName val="4_NORM'dISTR"/>
      <sheetName val="4_NORM'dISTR-F(x)"/>
      <sheetName val="NORM'dISTR Au руда"/>
      <sheetName val="4_calculate'distr"/>
      <sheetName val="Mg-soil"/>
      <sheetName val="All_books (2)"/>
      <sheetName val="Упр.Комп.Квал. Zn'вода N=50"/>
      <sheetName val="5_MOSV-SD"/>
      <sheetName val="5_SD_aver"/>
      <sheetName val="5_CHI-dist"/>
      <sheetName val="5_F-distr"/>
      <sheetName val="5_t-distribution"/>
      <sheetName val="6_Conf_Iterval"/>
      <sheetName val="t-distribution_(2003)"/>
      <sheetName val="7_Хип. Z M=M0"/>
      <sheetName val="Conf_Iterval (2003)"/>
      <sheetName val="5Conf_Iterval (2003)"/>
      <sheetName val="7_Хип. T-test (1)"/>
      <sheetName val="Хип. T-test(3)"/>
      <sheetName val="7_Хип. Chi2"/>
      <sheetName val="7_Хип рН = 8,8"/>
      <sheetName val="7_Хип. M1=M0"/>
      <sheetName val="7_Хип As - води ТЕ 43"/>
      <sheetName val="Хип ТЕ 44 "/>
      <sheetName val="7_Хип. ANOVA"/>
      <sheetName val="Alcalimetry"/>
      <sheetName val="8_DL'2Nor'ST'distr"/>
      <sheetName val="8_Signal'noise"/>
      <sheetName val="8_Smoothing "/>
      <sheetName val="Outliers"/>
      <sheetName val="Horwitz"/>
      <sheetName val="U_Kragten"/>
      <sheetName val="NORM'dISTR EG "/>
      <sheetName val="test U"/>
      <sheetName val="12_U_NO3"/>
      <sheetName val="NORM'dISTR (Au)"/>
      <sheetName val="u_c DATA (Au)"/>
      <sheetName val="U (Au)"/>
      <sheetName val="NEK-1"/>
      <sheetName val="NEK-2"/>
      <sheetName val="NEK-3"/>
      <sheetName val="U-model'extraction"/>
      <sheetName val="U_Titration"/>
      <sheetName val="GUM all in 1"/>
      <sheetName val="u_простоТП"/>
      <sheetName val="u_bracket "/>
      <sheetName val="9_MNM(VK)"/>
      <sheetName val="9_Хип. Correl"/>
      <sheetName val="10_Пречене"/>
      <sheetName val="10_MSTAD"/>
      <sheetName val="10_IS - drift"/>
      <sheetName val="X-chart"/>
      <sheetName val="11_Valid_accuracy'Cr"/>
      <sheetName val="PT_QuaNAS"/>
      <sheetName val="ANOVA (VK) BG"/>
      <sheetName val="Resheni Na"/>
      <sheetName val="u_T_effect"/>
      <sheetName val="u_Standart Cd"/>
      <sheetName val="Valid_Calib'Pb"/>
      <sheetName val="Valid_LOD Pb"/>
      <sheetName val="Valid_linearity Pb"/>
      <sheetName val="Val_recovery'Pb"/>
      <sheetName val="Valid_repeatability"/>
      <sheetName val="Valid_robustness"/>
      <sheetName val="Dead'time"/>
      <sheetName val="Дончев"/>
      <sheetName val="ANOVA'Дончев 116"/>
      <sheetName val="u_Standart Au "/>
      <sheetName val="ОЗНАЧЕНИЯ"/>
      <sheetName val="Черешка Mg soil "/>
      <sheetName val="ЗАПОмни"/>
      <sheetName val="Fe_vino"/>
      <sheetName val="Делфин Mg soil"/>
      <sheetName val="Poisson"/>
      <sheetName val="Sheet2"/>
      <sheetName val="ANOVA_sampling"/>
      <sheetName val="ANOVA_Bert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
          <cell r="C2">
            <v>13.700000000000001</v>
          </cell>
        </row>
        <row r="3">
          <cell r="C3">
            <v>2.8000000000000003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2">
          <cell r="G2" t="str">
            <v>Y matrix</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ow r="6">
          <cell r="D6">
            <v>1</v>
          </cell>
        </row>
        <row r="7">
          <cell r="D7">
            <v>0.01</v>
          </cell>
        </row>
        <row r="9">
          <cell r="D9">
            <v>100</v>
          </cell>
        </row>
      </sheetData>
      <sheetData sheetId="88" refreshError="1"/>
      <sheetData sheetId="89">
        <row r="7">
          <cell r="C7">
            <v>10</v>
          </cell>
        </row>
        <row r="24">
          <cell r="C24">
            <v>0.46304999999999996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Комбинаторика"/>
      <sheetName val="2_Вероятност за тестови изпит"/>
      <sheetName val="2_Класическа вероятност"/>
      <sheetName val="Хистограма Zn'вода"/>
      <sheetName val="sample10'from100"/>
      <sheetName val="2_CONC"/>
      <sheetName val="3_MatExpec"/>
      <sheetName val="3_Хистограма'KCM"/>
      <sheetName val="Хистограма'Cr"/>
      <sheetName val="3_All_books-CQ"/>
      <sheetName val="4_Laplas"/>
      <sheetName val="NORM'dISTR Au руда CQ"/>
      <sheetName val="3_SCOPUS h-index"/>
      <sheetName val="4_NORM'dISTR"/>
      <sheetName val="4_NORM'dISTR-F(x)"/>
      <sheetName val="NORM'dISTR Au руда"/>
      <sheetName val="4_calculate'distr"/>
      <sheetName val="Mg-soil"/>
      <sheetName val="All_books (2)"/>
      <sheetName val="Упр.Комп.Квал. Zn'вода N=50"/>
      <sheetName val="5_MOSV-SD"/>
      <sheetName val="Sheet1"/>
      <sheetName val="5_SD_aver"/>
      <sheetName val="5_CHI-dist"/>
      <sheetName val="5_F-distr"/>
      <sheetName val="5_t-distribution"/>
      <sheetName val="6_Conf_Iterval"/>
      <sheetName val="t-distribution_(2003)"/>
      <sheetName val="7_Хип. Z M=M0"/>
      <sheetName val="Conf_Iterval (2003)"/>
      <sheetName val="5Conf_Iterval (2003)"/>
      <sheetName val="7_Хип. T-test (1)"/>
      <sheetName val="Хип. T-test(3)"/>
      <sheetName val="7_Хип. Chi2"/>
      <sheetName val="7_Хип рН = 8,8"/>
      <sheetName val="7_Хип. M1=M0"/>
      <sheetName val="7_Хип As - води ТЕ 43"/>
      <sheetName val="Хип ТЕ 44 "/>
      <sheetName val="7_Хип. ANOVA"/>
      <sheetName val="Alcalimetry"/>
      <sheetName val="8_DL'2Nor'ST'distr"/>
      <sheetName val="8_Signal'noise"/>
      <sheetName val="8_Smoothing "/>
      <sheetName val="Outliers"/>
      <sheetName val="Horwitz"/>
      <sheetName val="U_Kragten"/>
      <sheetName val="NORM'dISTR EG "/>
      <sheetName val="test U"/>
      <sheetName val="Пробонабиране"/>
      <sheetName val="12_U_NO3"/>
      <sheetName val="NORM'dISTR (Au)"/>
      <sheetName val="u_c DATA (Au)"/>
      <sheetName val="U (Au)"/>
      <sheetName val="NEK-1"/>
      <sheetName val="NEK-2"/>
      <sheetName val="NEK-3"/>
      <sheetName val="U-model'extraction"/>
      <sheetName val="U_Titration"/>
      <sheetName val="GUM all in 1"/>
      <sheetName val="u_простоТП"/>
      <sheetName val="u_bracket "/>
      <sheetName val="9_MNM(VK)"/>
      <sheetName val="9_Хип. Correl"/>
      <sheetName val="10_Пречене"/>
      <sheetName val="10_MSTAD"/>
      <sheetName val="10_IS - drift"/>
      <sheetName val="X-chart"/>
      <sheetName val="11_Valid_accuracy'Cr"/>
      <sheetName val="PT_QuaNAS"/>
      <sheetName val="ANOVA (VK) BG"/>
      <sheetName val="Resheni Na"/>
      <sheetName val="u_T_effect"/>
      <sheetName val="u_Standart Cd"/>
      <sheetName val="Valid_Calib'Pb"/>
      <sheetName val="Valid_LOD Pb"/>
      <sheetName val="Valid_linearity Pb"/>
      <sheetName val="Val_recovery'Pb"/>
      <sheetName val="Valid_repeatability"/>
      <sheetName val="Valid_robustness"/>
      <sheetName val="Dead'time"/>
      <sheetName val="Дончев"/>
      <sheetName val="ANOVA'Дончев 116"/>
      <sheetName val="u_Standart Au "/>
      <sheetName val="ОЗНАЧЕНИЯ"/>
      <sheetName val="Черешка Mg soil "/>
      <sheetName val="ЗАПОмни"/>
      <sheetName val="Fe_vino"/>
      <sheetName val="Делфин Mg soil"/>
      <sheetName val="Poisson"/>
      <sheetName val="Sheet2"/>
      <sheetName val="ANOVA_sampling"/>
      <sheetName val="ANOVA_Bertil"/>
    </sheetNames>
    <sheetDataSet>
      <sheetData sheetId="0"/>
      <sheetData sheetId="1"/>
      <sheetData sheetId="2"/>
      <sheetData sheetId="3"/>
      <sheetData sheetId="4"/>
      <sheetData sheetId="5"/>
      <sheetData sheetId="6"/>
      <sheetData sheetId="7"/>
      <sheetData sheetId="8"/>
      <sheetData sheetId="9"/>
      <sheetData sheetId="10"/>
      <sheetData sheetId="11">
        <row r="2">
          <cell r="C2">
            <v>13.700000000000001</v>
          </cell>
        </row>
        <row r="3">
          <cell r="C3">
            <v>2.8000000000000003</v>
          </cell>
        </row>
      </sheetData>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8">
          <cell r="Y8">
            <v>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7">
          <cell r="M7">
            <v>0</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6">
          <cell r="D6">
            <v>1</v>
          </cell>
        </row>
        <row r="7">
          <cell r="D7">
            <v>0.01</v>
          </cell>
        </row>
        <row r="9">
          <cell r="D9">
            <v>100</v>
          </cell>
        </row>
      </sheetData>
      <sheetData sheetId="90"/>
      <sheetData sheetId="91">
        <row r="7">
          <cell r="C7">
            <v>10</v>
          </cell>
        </row>
        <row r="24">
          <cell r="C24">
            <v>0.46304999999999996</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Комбинаторика"/>
      <sheetName val="2_Вероятност за тестови изпит"/>
      <sheetName val="2_Класическа вероятност"/>
      <sheetName val="Хистограма Zn'вода"/>
      <sheetName val="sample10'from100"/>
      <sheetName val="2_CONC"/>
      <sheetName val="3_MatExpec"/>
      <sheetName val="3_Хистограма'KCM"/>
      <sheetName val="Хистограма'Cr"/>
      <sheetName val="3_All_books"/>
      <sheetName val="4_Laplas"/>
      <sheetName val="4_NORM'dISTR"/>
      <sheetName val="NORM'dISTR Au руда"/>
      <sheetName val="4_calculate'distr"/>
      <sheetName val="Mg-soil"/>
      <sheetName val="All_books (2)"/>
      <sheetName val="Упр.Комп.Квал. Zn'вода N=50"/>
      <sheetName val="5_MOSV-SD"/>
      <sheetName val="5_SD_aver"/>
      <sheetName val="5_CHI-dist"/>
      <sheetName val="5_F-distr"/>
      <sheetName val="5_t-distribution"/>
      <sheetName val="6_Conf_Iterval"/>
      <sheetName val="t-distribution_(2003)"/>
      <sheetName val="7_Хип. Z M=M0"/>
      <sheetName val="Conf_Iterval (2003)"/>
      <sheetName val="5Conf_Iterval (2003)"/>
      <sheetName val="7_Хип. T-test (1)"/>
      <sheetName val="Хип. T-test(3)"/>
      <sheetName val="7_Хип. Chi2"/>
      <sheetName val="7_Хип рН = 8,8"/>
      <sheetName val="7_Хип. M1=M0"/>
      <sheetName val="7_Хип As - води ТЕ 43"/>
      <sheetName val="Хип ТЕ 44 "/>
      <sheetName val="7_Хип. ANOVA"/>
      <sheetName val="Alcalimetry"/>
      <sheetName val="8_DL'2Nor'ST'distr"/>
      <sheetName val="8_Signal'noise"/>
      <sheetName val="8_Smoothing "/>
      <sheetName val="Outliers"/>
      <sheetName val="Horwitz"/>
      <sheetName val="U_Kragten"/>
      <sheetName val="NORM'dISTR EG "/>
      <sheetName val="test U"/>
      <sheetName val="U_NO3"/>
      <sheetName val="NORM'dISTR (Au)"/>
      <sheetName val="u_c DATA (Au)"/>
      <sheetName val="U (Au)"/>
      <sheetName val="NEK-1"/>
      <sheetName val="NEK-2"/>
      <sheetName val="NEK-3"/>
      <sheetName val="U-model'extraction"/>
      <sheetName val="Хип. Correl"/>
      <sheetName val="U_Titration"/>
      <sheetName val="GUM all in 1"/>
      <sheetName val="u_простоТП"/>
      <sheetName val="u_bracket "/>
      <sheetName val="MNM(VK)"/>
      <sheetName val="Пречене"/>
      <sheetName val="MSTAD"/>
      <sheetName val="IS - drift"/>
      <sheetName val="X-chart"/>
      <sheetName val="Valid_accuracy'Cr"/>
      <sheetName val="PT_QuaNAS"/>
      <sheetName val="ANOVA (VK) BG"/>
      <sheetName val="Resheni Na"/>
      <sheetName val="u_T_effect"/>
      <sheetName val="u_Standart Cd"/>
      <sheetName val="Valid_Calib'Pb"/>
      <sheetName val="Valid_LOD Pb"/>
      <sheetName val="Valid_linearity Pb"/>
      <sheetName val="Val_recovery'Pb"/>
      <sheetName val="Valid_repeatability"/>
      <sheetName val="Valid_robustness"/>
      <sheetName val="Dead'time"/>
      <sheetName val="Дончев"/>
      <sheetName val="ANOVA'Дончев 116"/>
      <sheetName val="u_Standart Au "/>
      <sheetName val="ОЗНАЧЕНИЯ"/>
      <sheetName val="Черешка Mg soil "/>
      <sheetName val="ЗАПОмни"/>
      <sheetName val="Fe_vino"/>
      <sheetName val="Делфин Mg soil"/>
      <sheetName val="Poisson"/>
      <sheetName val="Sheet2"/>
      <sheetName val="ANOVA_sampling"/>
      <sheetName val="ANOVA_Bert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2">
          <cell r="AO2" t="str">
            <v>P(x)</v>
          </cell>
        </row>
      </sheetData>
      <sheetData sheetId="12">
        <row r="2">
          <cell r="AO2" t="str">
            <v>P(x)</v>
          </cell>
        </row>
      </sheetData>
      <sheetData sheetId="13">
        <row r="46">
          <cell r="A46">
            <v>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2">
          <cell r="AO2" t="str">
            <v>P(x)</v>
          </cell>
        </row>
      </sheetData>
      <sheetData sheetId="46">
        <row r="109">
          <cell r="D109">
            <v>0.10024761678876573</v>
          </cell>
        </row>
      </sheetData>
      <sheetData sheetId="47">
        <row r="18">
          <cell r="V18">
            <v>43</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7">
          <cell r="C7">
            <v>10</v>
          </cell>
        </row>
        <row r="24">
          <cell r="C24">
            <v>0.46304999999999996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U (Au)"/>
      <sheetName val="(1.2) NORM'dISTR (Au)"/>
      <sheetName val="(1.3) u_modeling Y=f(X)"/>
      <sheetName val="(1.4)U_Kragten"/>
      <sheetName val="(1.5) U-model'extraction"/>
      <sheetName val="(3.X13)U_Kragten (2)"/>
      <sheetName val="(2.4)_LOD'2'ST'distr"/>
      <sheetName val="(2.0) U_Na_FAES"/>
      <sheetName val="(2.1) MNM(VK)"/>
      <sheetName val="(2.2) Calib U_iterference "/>
      <sheetName val="(2.3) Horwitz"/>
      <sheetName val="(2-5) Uf"/>
      <sheetName val="(2.6) robustness"/>
      <sheetName val="(3.1)Compare URANIUM OK"/>
      <sheetName val="(3.2)Compare Zineb"/>
      <sheetName val="(3.3)Outliers"/>
      <sheetName val="(3.4) Valid_accuracy'Cr"/>
      <sheetName val="PT_QuaNAS"/>
      <sheetName val="(3)Conformity Uranium in wa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Z3" t="str">
            <v>P(X1)</v>
          </cell>
        </row>
        <row r="4">
          <cell r="Y4">
            <v>73</v>
          </cell>
          <cell r="Z4">
            <v>1.9979676383631843E-6</v>
          </cell>
          <cell r="AA4">
            <v>57</v>
          </cell>
          <cell r="AB4">
            <v>7.1546124522102016E-33</v>
          </cell>
        </row>
        <row r="5">
          <cell r="J5" t="str">
            <v>U_Δ =</v>
          </cell>
          <cell r="K5">
            <v>17.088007490635061</v>
          </cell>
          <cell r="Y5">
            <v>74</v>
          </cell>
          <cell r="Z5">
            <v>3.4792542786518599E-6</v>
          </cell>
          <cell r="AA5">
            <v>58</v>
          </cell>
          <cell r="AB5">
            <v>3.6951882686928881E-31</v>
          </cell>
        </row>
        <row r="6">
          <cell r="Y6">
            <v>75</v>
          </cell>
          <cell r="Z6">
            <v>5.964829567650619E-6</v>
          </cell>
          <cell r="AA6">
            <v>59</v>
          </cell>
          <cell r="AB6">
            <v>1.7077806340692888E-29</v>
          </cell>
        </row>
        <row r="7">
          <cell r="Y7">
            <v>76</v>
          </cell>
          <cell r="Z7">
            <v>1.0067556069449268E-5</v>
          </cell>
          <cell r="AA7">
            <v>60</v>
          </cell>
          <cell r="AB7">
            <v>7.0627308450311792E-28</v>
          </cell>
        </row>
        <row r="8">
          <cell r="Y8">
            <v>77</v>
          </cell>
          <cell r="Z8">
            <v>1.6728778220610671E-5</v>
          </cell>
          <cell r="AA8">
            <v>61</v>
          </cell>
          <cell r="AB8">
            <v>2.6137153296799494E-26</v>
          </cell>
        </row>
        <row r="9">
          <cell r="Y9">
            <v>78</v>
          </cell>
          <cell r="Z9">
            <v>2.7366454720576512E-5</v>
          </cell>
          <cell r="AA9">
            <v>62</v>
          </cell>
          <cell r="AB9">
            <v>8.6554364433713395E-25</v>
          </cell>
        </row>
        <row r="10">
          <cell r="Y10">
            <v>79</v>
          </cell>
          <cell r="Z10">
            <v>4.4074460295930676E-5</v>
          </cell>
          <cell r="AA10">
            <v>63</v>
          </cell>
          <cell r="AB10">
            <v>2.5648662089021403E-23</v>
          </cell>
        </row>
        <row r="11">
          <cell r="Y11">
            <v>80</v>
          </cell>
          <cell r="Z11">
            <v>6.9882690279020608E-5</v>
          </cell>
          <cell r="AA11">
            <v>64</v>
          </cell>
          <cell r="AB11">
            <v>6.8011995550166418E-22</v>
          </cell>
        </row>
        <row r="12">
          <cell r="Y12">
            <v>81</v>
          </cell>
          <cell r="Z12">
            <v>1.0908533688072002E-4</v>
          </cell>
          <cell r="AA12">
            <v>65</v>
          </cell>
          <cell r="AB12">
            <v>1.6138061905814305E-20</v>
          </cell>
        </row>
        <row r="13">
          <cell r="Y13">
            <v>82</v>
          </cell>
          <cell r="Z13">
            <v>1.6763985918629722E-4</v>
          </cell>
          <cell r="AA13">
            <v>66</v>
          </cell>
          <cell r="AB13">
            <v>3.4265911905563055E-19</v>
          </cell>
        </row>
        <row r="14">
          <cell r="Y14">
            <v>83</v>
          </cell>
          <cell r="Z14">
            <v>2.5363100716247101E-4</v>
          </cell>
          <cell r="AA14">
            <v>67</v>
          </cell>
          <cell r="AB14">
            <v>6.5105588439738261E-18</v>
          </cell>
        </row>
        <row r="15">
          <cell r="Y15">
            <v>84</v>
          </cell>
          <cell r="Z15">
            <v>3.7778225439984452E-4</v>
          </cell>
          <cell r="AA15">
            <v>68</v>
          </cell>
          <cell r="AB15">
            <v>1.1069278149757401E-16</v>
          </cell>
        </row>
        <row r="16">
          <cell r="Y16">
            <v>85</v>
          </cell>
          <cell r="Z16">
            <v>5.5398105149225094E-4</v>
          </cell>
          <cell r="AA16">
            <v>69</v>
          </cell>
          <cell r="AB16">
            <v>1.6840903611789643E-15</v>
          </cell>
        </row>
        <row r="17">
          <cell r="Y17">
            <v>86</v>
          </cell>
          <cell r="Z17">
            <v>7.9976503884044456E-4</v>
          </cell>
          <cell r="AA17">
            <v>70</v>
          </cell>
          <cell r="AB17">
            <v>2.2927491303556144E-14</v>
          </cell>
        </row>
        <row r="18">
          <cell r="R18">
            <v>109</v>
          </cell>
          <cell r="S18">
            <v>0</v>
          </cell>
          <cell r="V18">
            <v>93</v>
          </cell>
          <cell r="W18">
            <v>0</v>
          </cell>
          <cell r="Y18">
            <v>87</v>
          </cell>
          <cell r="Z18">
            <v>1.1366953126988816E-3</v>
          </cell>
          <cell r="AA18">
            <v>71</v>
          </cell>
          <cell r="AB18">
            <v>2.7931402433965612E-13</v>
          </cell>
        </row>
        <row r="19">
          <cell r="R19">
            <v>109</v>
          </cell>
          <cell r="S19">
            <v>4.9867785050179088E-2</v>
          </cell>
          <cell r="V19">
            <v>93</v>
          </cell>
          <cell r="W19">
            <v>0.13298076013381088</v>
          </cell>
          <cell r="Y19">
            <v>88</v>
          </cell>
          <cell r="Z19">
            <v>1.5905226996039291E-3</v>
          </cell>
          <cell r="AA19">
            <v>72</v>
          </cell>
          <cell r="AB19">
            <v>3.044906802788198E-12</v>
          </cell>
        </row>
        <row r="20">
          <cell r="C20" t="str">
            <v>Δ =</v>
          </cell>
          <cell r="D20">
            <v>16</v>
          </cell>
          <cell r="Y20">
            <v>89</v>
          </cell>
          <cell r="Z20">
            <v>2.1910375616960675E-3</v>
          </cell>
          <cell r="AA20">
            <v>73</v>
          </cell>
          <cell r="AB20">
            <v>2.9703000624507176E-11</v>
          </cell>
        </row>
        <row r="21">
          <cell r="Y21">
            <v>90</v>
          </cell>
          <cell r="Z21">
            <v>2.9714876037392258E-3</v>
          </cell>
          <cell r="AA21">
            <v>74</v>
          </cell>
          <cell r="AB21">
            <v>2.5928160226898982E-10</v>
          </cell>
        </row>
        <row r="22">
          <cell r="Y22">
            <v>91</v>
          </cell>
          <cell r="Z22">
            <v>3.9674564794584272E-3</v>
          </cell>
          <cell r="AA22">
            <v>75</v>
          </cell>
          <cell r="AB22">
            <v>2.0252942832744286E-9</v>
          </cell>
        </row>
        <row r="23">
          <cell r="Y23">
            <v>92</v>
          </cell>
          <cell r="Z23">
            <v>5.2151231570423265E-3</v>
          </cell>
          <cell r="AA23">
            <v>76</v>
          </cell>
          <cell r="AB23">
            <v>1.4156295821516289E-8</v>
          </cell>
        </row>
        <row r="24">
          <cell r="Y24">
            <v>93</v>
          </cell>
          <cell r="Z24">
            <v>6.7488708141485079E-3</v>
          </cell>
          <cell r="AA24">
            <v>77</v>
          </cell>
          <cell r="AB24">
            <v>8.8543396950730421E-8</v>
          </cell>
        </row>
        <row r="25">
          <cell r="Y25">
            <v>94</v>
          </cell>
          <cell r="Z25">
            <v>8.5982844783364879E-3</v>
          </cell>
          <cell r="AA25">
            <v>78</v>
          </cell>
          <cell r="AB25">
            <v>4.9557317157809919E-7</v>
          </cell>
        </row>
        <row r="26">
          <cell r="Y26">
            <v>95</v>
          </cell>
          <cell r="Z26">
            <v>1.0784664853313941E-2</v>
          </cell>
          <cell r="AA26">
            <v>79</v>
          </cell>
          <cell r="AB26">
            <v>2.4820152902099967E-6</v>
          </cell>
        </row>
        <row r="27">
          <cell r="Y27">
            <v>96</v>
          </cell>
          <cell r="Z27">
            <v>1.3317283516323134E-2</v>
          </cell>
          <cell r="AA27">
            <v>80</v>
          </cell>
          <cell r="AB27">
            <v>1.1123620798546141E-5</v>
          </cell>
        </row>
        <row r="28">
          <cell r="Y28">
            <v>97</v>
          </cell>
          <cell r="Z28">
            <v>1.6189699458236468E-2</v>
          </cell>
          <cell r="AA28">
            <v>81</v>
          </cell>
          <cell r="AB28">
            <v>4.4610075254961789E-5</v>
          </cell>
        </row>
        <row r="29">
          <cell r="Y29">
            <v>98</v>
          </cell>
          <cell r="Z29">
            <v>1.9376533182286652E-2</v>
          </cell>
          <cell r="AA29">
            <v>82</v>
          </cell>
          <cell r="AB29">
            <v>1.6009021720694023E-4</v>
          </cell>
        </row>
        <row r="30">
          <cell r="Y30">
            <v>99</v>
          </cell>
          <cell r="Z30">
            <v>2.2831135673627739E-2</v>
          </cell>
          <cell r="AA30">
            <v>83</v>
          </cell>
          <cell r="AB30">
            <v>5.140929987637018E-4</v>
          </cell>
        </row>
        <row r="31">
          <cell r="Y31">
            <v>100</v>
          </cell>
          <cell r="Z31">
            <v>2.6484580721962435E-2</v>
          </cell>
          <cell r="AA31">
            <v>84</v>
          </cell>
          <cell r="AB31">
            <v>1.4772828039793357E-3</v>
          </cell>
        </row>
        <row r="32">
          <cell r="Y32">
            <v>101</v>
          </cell>
          <cell r="Z32">
            <v>3.0246340564892921E-2</v>
          </cell>
          <cell r="AA32">
            <v>85</v>
          </cell>
          <cell r="AB32">
            <v>3.798662007932481E-3</v>
          </cell>
        </row>
        <row r="33">
          <cell r="Y33">
            <v>102</v>
          </cell>
          <cell r="Z33">
            <v>3.400687479731794E-2</v>
          </cell>
          <cell r="AA33">
            <v>86</v>
          </cell>
          <cell r="AB33">
            <v>8.7406296979031604E-3</v>
          </cell>
        </row>
        <row r="34">
          <cell r="Y34">
            <v>103</v>
          </cell>
          <cell r="Z34">
            <v>3.7642179019350554E-2</v>
          </cell>
          <cell r="AA34">
            <v>87</v>
          </cell>
          <cell r="AB34">
            <v>1.7996988837729353E-2</v>
          </cell>
        </row>
        <row r="35">
          <cell r="Y35">
            <v>104</v>
          </cell>
          <cell r="Z35">
            <v>4.1020121068796885E-2</v>
          </cell>
          <cell r="AA35">
            <v>88</v>
          </cell>
          <cell r="AB35">
            <v>3.3159046264249557E-2</v>
          </cell>
        </row>
        <row r="36">
          <cell r="Y36">
            <v>105</v>
          </cell>
          <cell r="Z36">
            <v>4.4008165845537441E-2</v>
          </cell>
          <cell r="AA36">
            <v>89</v>
          </cell>
          <cell r="AB36">
            <v>5.4670024891997876E-2</v>
          </cell>
        </row>
        <row r="37">
          <cell r="Y37">
            <v>106</v>
          </cell>
          <cell r="Z37">
            <v>4.6481886733721119E-2</v>
          </cell>
          <cell r="AA37">
            <v>90</v>
          </cell>
          <cell r="AB37">
            <v>8.0656908173047798E-2</v>
          </cell>
        </row>
        <row r="38">
          <cell r="Y38">
            <v>107</v>
          </cell>
          <cell r="Z38">
            <v>4.8333514600356155E-2</v>
          </cell>
          <cell r="AA38">
            <v>91</v>
          </cell>
          <cell r="AB38">
            <v>0.10648266850745074</v>
          </cell>
        </row>
        <row r="39">
          <cell r="Y39">
            <v>108</v>
          </cell>
          <cell r="Z39">
            <v>4.947971086809369E-2</v>
          </cell>
          <cell r="AA39">
            <v>92</v>
          </cell>
          <cell r="AB39">
            <v>0.12579440923099772</v>
          </cell>
        </row>
        <row r="40">
          <cell r="Y40">
            <v>109</v>
          </cell>
          <cell r="Z40">
            <v>4.9867785050179088E-2</v>
          </cell>
          <cell r="AA40">
            <v>93</v>
          </cell>
          <cell r="AB40">
            <v>0.13298076013381088</v>
          </cell>
        </row>
        <row r="41">
          <cell r="Y41">
            <v>110</v>
          </cell>
          <cell r="Z41">
            <v>4.947971086809369E-2</v>
          </cell>
          <cell r="AA41">
            <v>94</v>
          </cell>
          <cell r="AB41">
            <v>0.12579440923099772</v>
          </cell>
        </row>
        <row r="42">
          <cell r="Y42">
            <v>111</v>
          </cell>
          <cell r="Z42">
            <v>4.8333514600356155E-2</v>
          </cell>
          <cell r="AA42">
            <v>95</v>
          </cell>
          <cell r="AB42">
            <v>0.10648266850745074</v>
          </cell>
        </row>
        <row r="43">
          <cell r="Y43">
            <v>112</v>
          </cell>
          <cell r="Z43">
            <v>4.6481886733721119E-2</v>
          </cell>
          <cell r="AA43">
            <v>96</v>
          </cell>
          <cell r="AB43">
            <v>8.0656908173047798E-2</v>
          </cell>
        </row>
        <row r="44">
          <cell r="Y44">
            <v>113</v>
          </cell>
          <cell r="Z44">
            <v>4.4008165845537441E-2</v>
          </cell>
          <cell r="AA44">
            <v>97</v>
          </cell>
          <cell r="AB44">
            <v>5.4670024891997876E-2</v>
          </cell>
        </row>
        <row r="45">
          <cell r="Y45">
            <v>114</v>
          </cell>
          <cell r="Z45">
            <v>4.1020121068796885E-2</v>
          </cell>
          <cell r="AA45">
            <v>98</v>
          </cell>
          <cell r="AB45">
            <v>3.3159046264249557E-2</v>
          </cell>
        </row>
        <row r="46">
          <cell r="Y46">
            <v>115</v>
          </cell>
          <cell r="Z46">
            <v>3.7642179019350554E-2</v>
          </cell>
          <cell r="AA46">
            <v>99</v>
          </cell>
          <cell r="AB46">
            <v>1.7996988837729353E-2</v>
          </cell>
        </row>
        <row r="47">
          <cell r="Y47">
            <v>116</v>
          </cell>
          <cell r="Z47">
            <v>3.400687479731794E-2</v>
          </cell>
          <cell r="AA47">
            <v>100</v>
          </cell>
          <cell r="AB47">
            <v>8.7406296979031604E-3</v>
          </cell>
        </row>
        <row r="48">
          <cell r="Y48">
            <v>117</v>
          </cell>
          <cell r="Z48">
            <v>3.0246340564892921E-2</v>
          </cell>
          <cell r="AA48">
            <v>101</v>
          </cell>
          <cell r="AB48">
            <v>3.798662007932481E-3</v>
          </cell>
        </row>
        <row r="49">
          <cell r="Y49">
            <v>118</v>
          </cell>
          <cell r="Z49">
            <v>2.6484580721962435E-2</v>
          </cell>
          <cell r="AA49">
            <v>102</v>
          </cell>
          <cell r="AB49">
            <v>1.4772828039793357E-3</v>
          </cell>
        </row>
        <row r="50">
          <cell r="R50">
            <v>93</v>
          </cell>
          <cell r="S50">
            <v>0.02</v>
          </cell>
          <cell r="Y50">
            <v>119</v>
          </cell>
          <cell r="Z50">
            <v>2.2831135673627739E-2</v>
          </cell>
          <cell r="AA50">
            <v>103</v>
          </cell>
          <cell r="AB50">
            <v>5.140929987637018E-4</v>
          </cell>
        </row>
        <row r="51">
          <cell r="R51">
            <v>109</v>
          </cell>
          <cell r="S51">
            <v>0.02</v>
          </cell>
          <cell r="Y51">
            <v>120</v>
          </cell>
          <cell r="Z51">
            <v>1.9376533182286652E-2</v>
          </cell>
          <cell r="AA51">
            <v>104</v>
          </cell>
          <cell r="AB51">
            <v>1.6009021720694023E-4</v>
          </cell>
        </row>
        <row r="52">
          <cell r="Y52">
            <v>121</v>
          </cell>
          <cell r="Z52">
            <v>1.6189699458236468E-2</v>
          </cell>
          <cell r="AA52">
            <v>105</v>
          </cell>
          <cell r="AB52">
            <v>4.4610075254961789E-5</v>
          </cell>
        </row>
        <row r="53">
          <cell r="Y53">
            <v>122</v>
          </cell>
          <cell r="Z53">
            <v>1.3317283516323134E-2</v>
          </cell>
          <cell r="AA53">
            <v>106</v>
          </cell>
          <cell r="AB53">
            <v>1.1123620798546141E-5</v>
          </cell>
        </row>
        <row r="54">
          <cell r="Y54">
            <v>123</v>
          </cell>
          <cell r="Z54">
            <v>1.0784664853313941E-2</v>
          </cell>
          <cell r="AA54">
            <v>107</v>
          </cell>
          <cell r="AB54">
            <v>2.4820152902099967E-6</v>
          </cell>
        </row>
        <row r="55">
          <cell r="Y55">
            <v>124</v>
          </cell>
          <cell r="Z55">
            <v>8.5982844783364879E-3</v>
          </cell>
          <cell r="AA55">
            <v>108</v>
          </cell>
          <cell r="AB55">
            <v>4.9557317157809919E-7</v>
          </cell>
        </row>
        <row r="56">
          <cell r="Y56">
            <v>125</v>
          </cell>
          <cell r="Z56">
            <v>6.7488708141485079E-3</v>
          </cell>
          <cell r="AA56">
            <v>109</v>
          </cell>
          <cell r="AB56">
            <v>8.8543396950730421E-8</v>
          </cell>
        </row>
        <row r="57">
          <cell r="Y57">
            <v>126</v>
          </cell>
          <cell r="Z57">
            <v>5.2151231570423265E-3</v>
          </cell>
          <cell r="AA57">
            <v>110</v>
          </cell>
          <cell r="AB57">
            <v>1.4156295821516289E-8</v>
          </cell>
        </row>
        <row r="58">
          <cell r="Y58">
            <v>127</v>
          </cell>
          <cell r="Z58">
            <v>3.9674564794584272E-3</v>
          </cell>
          <cell r="AA58">
            <v>111</v>
          </cell>
          <cell r="AB58">
            <v>2.0252942832744286E-9</v>
          </cell>
        </row>
        <row r="59">
          <cell r="Y59">
            <v>128</v>
          </cell>
          <cell r="Z59">
            <v>2.9714876037392258E-3</v>
          </cell>
          <cell r="AA59">
            <v>112</v>
          </cell>
          <cell r="AB59">
            <v>2.5928160226898982E-10</v>
          </cell>
        </row>
        <row r="60">
          <cell r="Y60">
            <v>129</v>
          </cell>
          <cell r="Z60">
            <v>2.1910375616960675E-3</v>
          </cell>
          <cell r="AA60">
            <v>113</v>
          </cell>
          <cell r="AB60">
            <v>2.9703000624507176E-11</v>
          </cell>
        </row>
        <row r="61">
          <cell r="Y61">
            <v>130</v>
          </cell>
          <cell r="Z61">
            <v>1.5905226996039291E-3</v>
          </cell>
          <cell r="AA61">
            <v>114</v>
          </cell>
          <cell r="AB61">
            <v>3.044906802788198E-12</v>
          </cell>
        </row>
        <row r="62">
          <cell r="Y62">
            <v>131</v>
          </cell>
          <cell r="Z62">
            <v>1.1366953126988816E-3</v>
          </cell>
          <cell r="AA62">
            <v>115</v>
          </cell>
          <cell r="AB62">
            <v>2.7931402433965612E-13</v>
          </cell>
        </row>
        <row r="63">
          <cell r="Y63">
            <v>132</v>
          </cell>
          <cell r="Z63">
            <v>7.9976503884044456E-4</v>
          </cell>
          <cell r="AA63">
            <v>116</v>
          </cell>
          <cell r="AB63">
            <v>2.2927491303556144E-14</v>
          </cell>
        </row>
        <row r="64">
          <cell r="Y64">
            <v>133</v>
          </cell>
          <cell r="Z64">
            <v>5.5398105149225094E-4</v>
          </cell>
          <cell r="AA64">
            <v>117</v>
          </cell>
          <cell r="AB64">
            <v>1.6840903611789643E-15</v>
          </cell>
        </row>
        <row r="65">
          <cell r="Y65">
            <v>134</v>
          </cell>
          <cell r="Z65">
            <v>3.7778225439984452E-4</v>
          </cell>
          <cell r="AA65">
            <v>118</v>
          </cell>
          <cell r="AB65">
            <v>1.1069278149757401E-16</v>
          </cell>
        </row>
        <row r="66">
          <cell r="Y66">
            <v>135</v>
          </cell>
          <cell r="Z66">
            <v>2.5363100716247101E-4</v>
          </cell>
          <cell r="AA66">
            <v>119</v>
          </cell>
          <cell r="AB66">
            <v>6.5105588439738261E-18</v>
          </cell>
        </row>
        <row r="67">
          <cell r="Y67">
            <v>136</v>
          </cell>
          <cell r="Z67">
            <v>1.6763985918629722E-4</v>
          </cell>
          <cell r="AA67">
            <v>120</v>
          </cell>
          <cell r="AB67">
            <v>3.4265911905563055E-19</v>
          </cell>
        </row>
        <row r="68">
          <cell r="Y68">
            <v>137</v>
          </cell>
          <cell r="Z68">
            <v>1.0908533688072002E-4</v>
          </cell>
          <cell r="AA68">
            <v>121</v>
          </cell>
          <cell r="AB68">
            <v>1.6138061905814305E-20</v>
          </cell>
        </row>
        <row r="69">
          <cell r="Y69">
            <v>138</v>
          </cell>
          <cell r="Z69">
            <v>6.9882690279020608E-5</v>
          </cell>
          <cell r="AA69">
            <v>122</v>
          </cell>
          <cell r="AB69">
            <v>6.8011995550166418E-22</v>
          </cell>
        </row>
        <row r="70">
          <cell r="Y70">
            <v>139</v>
          </cell>
          <cell r="Z70">
            <v>4.4074460295930676E-5</v>
          </cell>
          <cell r="AA70">
            <v>123</v>
          </cell>
          <cell r="AB70">
            <v>2.5648662089021403E-23</v>
          </cell>
        </row>
        <row r="71">
          <cell r="Y71">
            <v>140</v>
          </cell>
          <cell r="Z71">
            <v>2.7366454720576512E-5</v>
          </cell>
          <cell r="AA71">
            <v>124</v>
          </cell>
          <cell r="AB71">
            <v>8.6554364433713395E-25</v>
          </cell>
        </row>
        <row r="72">
          <cell r="Y72">
            <v>141</v>
          </cell>
          <cell r="Z72">
            <v>1.6728778220610671E-5</v>
          </cell>
          <cell r="AA72">
            <v>125</v>
          </cell>
          <cell r="AB72">
            <v>2.6137153296799494E-26</v>
          </cell>
        </row>
        <row r="73">
          <cell r="Y73">
            <v>142</v>
          </cell>
          <cell r="Z73">
            <v>1.0067556069449268E-5</v>
          </cell>
          <cell r="AA73">
            <v>126</v>
          </cell>
          <cell r="AB73">
            <v>7.0627308450311792E-28</v>
          </cell>
        </row>
        <row r="74">
          <cell r="Y74">
            <v>143</v>
          </cell>
          <cell r="Z74">
            <v>5.964829567650619E-6</v>
          </cell>
          <cell r="AA74">
            <v>127</v>
          </cell>
          <cell r="AB74">
            <v>1.7077806340692888E-29</v>
          </cell>
        </row>
        <row r="75">
          <cell r="Y75">
            <v>144</v>
          </cell>
          <cell r="Z75">
            <v>3.4792542786518599E-6</v>
          </cell>
          <cell r="AA75">
            <v>128</v>
          </cell>
          <cell r="AB75">
            <v>3.6951882686928881E-31</v>
          </cell>
        </row>
        <row r="76">
          <cell r="Y76">
            <v>145</v>
          </cell>
          <cell r="Z76">
            <v>1.9979676383631843E-6</v>
          </cell>
          <cell r="AA76">
            <v>129</v>
          </cell>
          <cell r="AB76">
            <v>7.1546124522102016E-33</v>
          </cell>
        </row>
        <row r="77">
          <cell r="Y77">
            <v>146</v>
          </cell>
          <cell r="Z77">
            <v>1.1295484861314217E-6</v>
          </cell>
          <cell r="AA77">
            <v>130</v>
          </cell>
          <cell r="AB77">
            <v>1.2395975672102316E-34</v>
          </cell>
        </row>
        <row r="78">
          <cell r="Y78">
            <v>147</v>
          </cell>
          <cell r="Z78">
            <v>6.2868841107405567E-7</v>
          </cell>
          <cell r="AA78">
            <v>131</v>
          </cell>
          <cell r="AB78">
            <v>1.9218539203715727E-36</v>
          </cell>
        </row>
        <row r="79">
          <cell r="Y79">
            <v>148</v>
          </cell>
          <cell r="Z79">
            <v>3.4449282469374652E-7</v>
          </cell>
          <cell r="AA79">
            <v>132</v>
          </cell>
          <cell r="AB79">
            <v>2.6662759190022709E-38</v>
          </cell>
        </row>
        <row r="80">
          <cell r="Y80">
            <v>149</v>
          </cell>
          <cell r="Z80">
            <v>1.8583993934178721E-7</v>
          </cell>
          <cell r="AA80">
            <v>133</v>
          </cell>
          <cell r="AB80">
            <v>3.3100523633271671E-40</v>
          </cell>
        </row>
        <row r="81">
          <cell r="Y81">
            <v>150</v>
          </cell>
          <cell r="Z81">
            <v>9.869884675867493E-8</v>
          </cell>
          <cell r="AA81">
            <v>134</v>
          </cell>
          <cell r="AB81">
            <v>3.6771360245602784E-42</v>
          </cell>
        </row>
        <row r="82">
          <cell r="Y82">
            <v>151</v>
          </cell>
          <cell r="Z82">
            <v>5.160588735787498E-8</v>
          </cell>
          <cell r="AA82">
            <v>135</v>
          </cell>
          <cell r="AB82">
            <v>3.6553551979632376E-44</v>
          </cell>
        </row>
        <row r="83">
          <cell r="Y83">
            <v>152</v>
          </cell>
          <cell r="Z83">
            <v>2.6564434228878601E-8</v>
          </cell>
          <cell r="AA83">
            <v>136</v>
          </cell>
          <cell r="AB83">
            <v>3.2515806554463619E-46</v>
          </cell>
        </row>
        <row r="84">
          <cell r="Y84">
            <v>153</v>
          </cell>
          <cell r="Z84">
            <v>1.3462200053179095E-8</v>
          </cell>
          <cell r="AA84">
            <v>137</v>
          </cell>
          <cell r="AB84">
            <v>2.5882399436893639E-48</v>
          </cell>
        </row>
        <row r="85">
          <cell r="Y85">
            <v>154</v>
          </cell>
          <cell r="Z85">
            <v>6.7165408132114375E-9</v>
          </cell>
          <cell r="AA85">
            <v>138</v>
          </cell>
          <cell r="AB85">
            <v>1.8435698499481388E-50</v>
          </cell>
        </row>
        <row r="86">
          <cell r="Y86">
            <v>155</v>
          </cell>
          <cell r="Z86">
            <v>3.2990540044632169E-9</v>
          </cell>
          <cell r="AA86">
            <v>139</v>
          </cell>
          <cell r="AB86">
            <v>1.1750591165195154E-52</v>
          </cell>
        </row>
        <row r="87">
          <cell r="Y87">
            <v>156</v>
          </cell>
          <cell r="Z87">
            <v>1.5953182754420551E-9</v>
          </cell>
          <cell r="AA87">
            <v>140</v>
          </cell>
          <cell r="AB87">
            <v>6.7020072466245046E-55</v>
          </cell>
        </row>
        <row r="88">
          <cell r="Y88">
            <v>157</v>
          </cell>
          <cell r="Z88">
            <v>7.5948535622791076E-10</v>
          </cell>
          <cell r="AA88">
            <v>141</v>
          </cell>
          <cell r="AB88">
            <v>3.4205435759730116E-57</v>
          </cell>
        </row>
        <row r="89">
          <cell r="Y89">
            <v>158</v>
          </cell>
          <cell r="Z89">
            <v>3.5596362228710267E-10</v>
          </cell>
          <cell r="AA89">
            <v>142</v>
          </cell>
          <cell r="AB89">
            <v>1.56217764772271E-59</v>
          </cell>
        </row>
        <row r="90">
          <cell r="Y90">
            <v>159</v>
          </cell>
          <cell r="Z90">
            <v>1.642502272694855E-10</v>
          </cell>
          <cell r="AA90">
            <v>143</v>
          </cell>
          <cell r="AB90">
            <v>6.3842629925197895E-62</v>
          </cell>
        </row>
        <row r="91">
          <cell r="Y91">
            <v>160</v>
          </cell>
          <cell r="Z91">
            <v>7.4614028642929039E-11</v>
          </cell>
          <cell r="AA91">
            <v>144</v>
          </cell>
          <cell r="AB91">
            <v>2.3347273781061941E-64</v>
          </cell>
        </row>
        <row r="92">
          <cell r="Y92">
            <v>161</v>
          </cell>
          <cell r="Z92">
            <v>3.3369457684535649E-11</v>
          </cell>
          <cell r="AA92">
            <v>145</v>
          </cell>
          <cell r="AB92">
            <v>7.6402336601962747E-67</v>
          </cell>
        </row>
        <row r="93">
          <cell r="Y93">
            <v>162</v>
          </cell>
          <cell r="Z93">
            <v>1.469237337381287E-11</v>
          </cell>
          <cell r="AA93">
            <v>146</v>
          </cell>
          <cell r="AB93">
            <v>2.2372893895491552E-69</v>
          </cell>
        </row>
        <row r="94">
          <cell r="Y94">
            <v>163</v>
          </cell>
          <cell r="Z94">
            <v>6.3686724485546052E-12</v>
          </cell>
          <cell r="AA94">
            <v>147</v>
          </cell>
          <cell r="AB94">
            <v>5.8624984753170128E-72</v>
          </cell>
        </row>
        <row r="95">
          <cell r="Y95">
            <v>164</v>
          </cell>
          <cell r="Z95">
            <v>2.7178157946487087E-12</v>
          </cell>
          <cell r="AA95">
            <v>148</v>
          </cell>
          <cell r="AB95">
            <v>1.3746381105238437E-74</v>
          </cell>
        </row>
        <row r="96">
          <cell r="Y96">
            <v>165</v>
          </cell>
          <cell r="Z96">
            <v>1.1418400510455742E-12</v>
          </cell>
          <cell r="AA96">
            <v>149</v>
          </cell>
          <cell r="AB96">
            <v>2.8842910016969244E-77</v>
          </cell>
        </row>
        <row r="97">
          <cell r="Y97">
            <v>166</v>
          </cell>
          <cell r="Z97">
            <v>4.7228556820801128E-13</v>
          </cell>
          <cell r="AA97">
            <v>150</v>
          </cell>
          <cell r="AB97">
            <v>5.4154534559120269E-80</v>
          </cell>
        </row>
        <row r="98">
          <cell r="Y98">
            <v>167</v>
          </cell>
          <cell r="Z98">
            <v>1.9231724382015938E-13</v>
          </cell>
          <cell r="AA98">
            <v>151</v>
          </cell>
          <cell r="AB98">
            <v>9.0986223117118807E-83</v>
          </cell>
        </row>
        <row r="99">
          <cell r="Y99">
            <v>168</v>
          </cell>
          <cell r="Z99">
            <v>7.7098499606725727E-14</v>
          </cell>
          <cell r="AA99">
            <v>152</v>
          </cell>
          <cell r="AB99">
            <v>1.3679225385527066E-85</v>
          </cell>
        </row>
        <row r="100">
          <cell r="Y100">
            <v>169</v>
          </cell>
          <cell r="Z100">
            <v>3.042900666286262E-14</v>
          </cell>
          <cell r="AA100">
            <v>153</v>
          </cell>
          <cell r="AB100">
            <v>1.8403161207199213E-88</v>
          </cell>
        </row>
        <row r="101">
          <cell r="Y101">
            <v>170</v>
          </cell>
          <cell r="Z101">
            <v>1.1823437850983154E-14</v>
          </cell>
          <cell r="AA101">
            <v>154</v>
          </cell>
          <cell r="AB101">
            <v>2.2154829555721924E-91</v>
          </cell>
        </row>
        <row r="102">
          <cell r="Y102">
            <v>171</v>
          </cell>
          <cell r="Z102">
            <v>4.5228680638906466E-15</v>
          </cell>
          <cell r="AA102">
            <v>155</v>
          </cell>
          <cell r="AB102">
            <v>2.3866539498424367E-94</v>
          </cell>
        </row>
        <row r="103">
          <cell r="Y103">
            <v>172</v>
          </cell>
          <cell r="Z103">
            <v>1.7033277199712563E-15</v>
          </cell>
          <cell r="AA103">
            <v>156</v>
          </cell>
          <cell r="AB103">
            <v>2.3006764733757399E-97</v>
          </cell>
        </row>
        <row r="104">
          <cell r="Y104">
            <v>173</v>
          </cell>
          <cell r="Z104">
            <v>6.3153388544211159E-16</v>
          </cell>
          <cell r="AA104">
            <v>157</v>
          </cell>
          <cell r="AB104">
            <v>1.9845713018560086E-100</v>
          </cell>
        </row>
        <row r="105">
          <cell r="Y105">
            <v>174</v>
          </cell>
          <cell r="Z105">
            <v>2.3052033942708369E-16</v>
          </cell>
          <cell r="AA105">
            <v>158</v>
          </cell>
          <cell r="AB105">
            <v>1.5318735584931692E-103</v>
          </cell>
        </row>
        <row r="106">
          <cell r="Y106">
            <v>175</v>
          </cell>
          <cell r="Z106">
            <v>8.2839218199609403E-17</v>
          </cell>
          <cell r="AA106">
            <v>159</v>
          </cell>
          <cell r="AB106">
            <v>1.0580938509417541E-106</v>
          </cell>
        </row>
        <row r="107">
          <cell r="Y107">
            <v>176</v>
          </cell>
          <cell r="Z107">
            <v>2.93073723088039E-17</v>
          </cell>
          <cell r="AA107">
            <v>160</v>
          </cell>
          <cell r="AB107">
            <v>6.539891130273553E-110</v>
          </cell>
        </row>
        <row r="108">
          <cell r="Y108">
            <v>177</v>
          </cell>
          <cell r="Z108">
            <v>1.0207794539586938E-17</v>
          </cell>
          <cell r="AA108">
            <v>161</v>
          </cell>
          <cell r="AB108">
            <v>3.6171115666225457E-113</v>
          </cell>
        </row>
        <row r="109">
          <cell r="Y109">
            <v>178</v>
          </cell>
          <cell r="Z109">
            <v>3.5002664669383133E-18</v>
          </cell>
          <cell r="AA109">
            <v>162</v>
          </cell>
          <cell r="AB109">
            <v>1.7901867883401971E-116</v>
          </cell>
        </row>
        <row r="110">
          <cell r="Y110">
            <v>179</v>
          </cell>
          <cell r="Z110">
            <v>1.1816379852378566E-18</v>
          </cell>
          <cell r="AA110">
            <v>163</v>
          </cell>
          <cell r="AB110">
            <v>7.9282958639155199E-120</v>
          </cell>
        </row>
        <row r="111">
          <cell r="Y111">
            <v>180</v>
          </cell>
          <cell r="Z111">
            <v>3.9271901358310839E-19</v>
          </cell>
          <cell r="AA111">
            <v>164</v>
          </cell>
          <cell r="AB111">
            <v>3.1420016370006739E-123</v>
          </cell>
        </row>
        <row r="112">
          <cell r="Y112">
            <v>181</v>
          </cell>
          <cell r="Z112">
            <v>1.2849716964586146E-19</v>
          </cell>
          <cell r="AA112">
            <v>165</v>
          </cell>
          <cell r="AB112">
            <v>1.1142381472648194E-126</v>
          </cell>
        </row>
        <row r="113">
          <cell r="Y113">
            <v>182</v>
          </cell>
          <cell r="Z113">
            <v>4.1392279502359887E-20</v>
          </cell>
          <cell r="AA113">
            <v>166</v>
          </cell>
          <cell r="AB113">
            <v>3.535857031880891E-130</v>
          </cell>
        </row>
        <row r="114">
          <cell r="Y114">
            <v>183</v>
          </cell>
          <cell r="Z114">
            <v>1.3126812287462962E-20</v>
          </cell>
          <cell r="AA114">
            <v>167</v>
          </cell>
          <cell r="AB114">
            <v>1.0040525134281906E-133</v>
          </cell>
        </row>
        <row r="115">
          <cell r="Y115">
            <v>184</v>
          </cell>
          <cell r="Z115">
            <v>4.0983906734767967E-21</v>
          </cell>
          <cell r="AA115">
            <v>168</v>
          </cell>
          <cell r="AB115">
            <v>2.5513099121397974E-137</v>
          </cell>
        </row>
        <row r="116">
          <cell r="Y116">
            <v>185</v>
          </cell>
          <cell r="Z116">
            <v>1.2597419242875012E-21</v>
          </cell>
          <cell r="AA116">
            <v>169</v>
          </cell>
          <cell r="AB116">
            <v>5.8011629228790128E-141</v>
          </cell>
        </row>
        <row r="117">
          <cell r="Y117">
            <v>186</v>
          </cell>
          <cell r="Z117">
            <v>3.8120971507919133E-22</v>
          </cell>
          <cell r="AA117">
            <v>170</v>
          </cell>
          <cell r="AB117">
            <v>1.1803531582831472E-144</v>
          </cell>
        </row>
        <row r="118">
          <cell r="Y118">
            <v>187</v>
          </cell>
          <cell r="Z118">
            <v>1.1356917889970832E-22</v>
          </cell>
          <cell r="AA118">
            <v>171</v>
          </cell>
          <cell r="AB118">
            <v>2.1490866571326176E-148</v>
          </cell>
        </row>
        <row r="119">
          <cell r="Y119">
            <v>188</v>
          </cell>
          <cell r="Z119">
            <v>3.3309733679853399E-23</v>
          </cell>
          <cell r="AA119">
            <v>172</v>
          </cell>
          <cell r="AB119">
            <v>3.5013937061806657E-152</v>
          </cell>
        </row>
        <row r="120">
          <cell r="Y120">
            <v>189</v>
          </cell>
          <cell r="Z120">
            <v>9.6182482833830249E-24</v>
          </cell>
          <cell r="AA120">
            <v>173</v>
          </cell>
          <cell r="AB120">
            <v>5.104732903310894E-156</v>
          </cell>
        </row>
        <row r="121">
          <cell r="Y121">
            <v>190</v>
          </cell>
          <cell r="Z121">
            <v>2.7342294432732019E-24</v>
          </cell>
          <cell r="AA121">
            <v>174</v>
          </cell>
          <cell r="AB121">
            <v>6.6596308638942651E-160</v>
          </cell>
        </row>
        <row r="122">
          <cell r="Y122">
            <v>191</v>
          </cell>
          <cell r="Z122">
            <v>7.6522310815589025E-25</v>
          </cell>
          <cell r="AA122">
            <v>175</v>
          </cell>
          <cell r="AB122">
            <v>7.7744978719597427E-164</v>
          </cell>
        </row>
        <row r="123">
          <cell r="Y123">
            <v>192</v>
          </cell>
          <cell r="Z123">
            <v>2.1084113515880962E-25</v>
          </cell>
          <cell r="AA123">
            <v>176</v>
          </cell>
          <cell r="AB123">
            <v>8.121562639156737E-168</v>
          </cell>
        </row>
        <row r="124">
          <cell r="Y124">
            <v>193</v>
          </cell>
          <cell r="Z124">
            <v>5.7192194881510069E-26</v>
          </cell>
          <cell r="AA124">
            <v>177</v>
          </cell>
          <cell r="AB124">
            <v>7.5919249291222037E-172</v>
          </cell>
        </row>
        <row r="125">
          <cell r="Y125">
            <v>194</v>
          </cell>
          <cell r="Z125">
            <v>1.5273280603729942E-26</v>
          </cell>
          <cell r="AA125">
            <v>178</v>
          </cell>
          <cell r="AB125">
            <v>6.3505197261325891E-176</v>
          </cell>
        </row>
        <row r="126">
          <cell r="Y126">
            <v>195</v>
          </cell>
          <cell r="Z126">
            <v>4.0155223395267998E-27</v>
          </cell>
          <cell r="AA126">
            <v>179</v>
          </cell>
          <cell r="AB126">
            <v>4.7534802223893657E-180</v>
          </cell>
        </row>
        <row r="127">
          <cell r="Y127">
            <v>196</v>
          </cell>
          <cell r="Z127">
            <v>1.039359788847446E-27</v>
          </cell>
          <cell r="AA127">
            <v>180</v>
          </cell>
          <cell r="AB127">
            <v>3.183898180649613E-184</v>
          </cell>
        </row>
        <row r="128">
          <cell r="Y128">
            <v>197</v>
          </cell>
          <cell r="Z128">
            <v>2.6485240668866922E-28</v>
          </cell>
          <cell r="AA128">
            <v>181</v>
          </cell>
          <cell r="AB128">
            <v>1.9083222230746582E-188</v>
          </cell>
        </row>
        <row r="129">
          <cell r="Y129">
            <v>198</v>
          </cell>
          <cell r="Z129">
            <v>6.6444048325272415E-29</v>
          </cell>
          <cell r="AA129">
            <v>182</v>
          </cell>
          <cell r="AB129">
            <v>1.0235034300706954E-192</v>
          </cell>
        </row>
        <row r="130">
          <cell r="Y130">
            <v>199</v>
          </cell>
          <cell r="Z130">
            <v>1.6410522007692536E-29</v>
          </cell>
          <cell r="AA130">
            <v>183</v>
          </cell>
          <cell r="AB130">
            <v>4.9121537829284924E-197</v>
          </cell>
        </row>
        <row r="131">
          <cell r="Y131">
            <v>200</v>
          </cell>
          <cell r="Z131">
            <v>3.9902752557940271E-30</v>
          </cell>
          <cell r="AA131">
            <v>184</v>
          </cell>
          <cell r="AB131">
            <v>2.1095978024686231E-201</v>
          </cell>
        </row>
        <row r="132">
          <cell r="Y132">
            <v>201</v>
          </cell>
          <cell r="Z132">
            <v>9.552069264484004E-31</v>
          </cell>
          <cell r="AA132">
            <v>185</v>
          </cell>
          <cell r="AB132">
            <v>8.107228836865808E-206</v>
          </cell>
        </row>
        <row r="133">
          <cell r="Y133">
            <v>202</v>
          </cell>
          <cell r="Z133">
            <v>2.2511592548934667E-31</v>
          </cell>
          <cell r="AA133">
            <v>186</v>
          </cell>
          <cell r="AB133">
            <v>2.7879838686188204E-210</v>
          </cell>
        </row>
        <row r="134">
          <cell r="Y134">
            <v>203</v>
          </cell>
          <cell r="Z134">
            <v>5.2231094306783079E-32</v>
          </cell>
          <cell r="AA134">
            <v>187</v>
          </cell>
          <cell r="AB134">
            <v>8.579325376475666E-215</v>
          </cell>
        </row>
        <row r="135">
          <cell r="Y135">
            <v>204</v>
          </cell>
          <cell r="Z135">
            <v>1.1930706966609888E-32</v>
          </cell>
          <cell r="AA135">
            <v>188</v>
          </cell>
          <cell r="AB135">
            <v>2.3624415868430922E-219</v>
          </cell>
        </row>
        <row r="136">
          <cell r="Y136">
            <v>205</v>
          </cell>
          <cell r="Z136">
            <v>2.6829796695788256E-33</v>
          </cell>
          <cell r="AA136">
            <v>189</v>
          </cell>
          <cell r="AB136">
            <v>5.8212208558625888E-224</v>
          </cell>
        </row>
        <row r="137">
          <cell r="Y137">
            <v>206</v>
          </cell>
          <cell r="Z137">
            <v>5.939949234235571E-34</v>
          </cell>
          <cell r="AA137">
            <v>190</v>
          </cell>
          <cell r="AB137">
            <v>1.2835480515691284E-228</v>
          </cell>
        </row>
        <row r="138">
          <cell r="Y138">
            <v>207</v>
          </cell>
          <cell r="Z138">
            <v>1.2946793870260438E-34</v>
          </cell>
          <cell r="AA138">
            <v>191</v>
          </cell>
          <cell r="AB138">
            <v>2.532533766158352E-233</v>
          </cell>
        </row>
        <row r="139">
          <cell r="Y139">
            <v>208</v>
          </cell>
          <cell r="Z139">
            <v>2.7781512261431823E-35</v>
          </cell>
          <cell r="AA139">
            <v>192</v>
          </cell>
          <cell r="AB139">
            <v>4.4713988911647875E-238</v>
          </cell>
        </row>
        <row r="140">
          <cell r="Y140">
            <v>209</v>
          </cell>
          <cell r="Z140">
            <v>5.8689941974689329E-36</v>
          </cell>
          <cell r="AA140">
            <v>193</v>
          </cell>
          <cell r="AB140">
            <v>7.064422134810287E-243</v>
          </cell>
        </row>
      </sheetData>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Комбинаторика"/>
      <sheetName val="PERCENTIL грип"/>
      <sheetName val="Доходи ЕU"/>
      <sheetName val="2_Вероятност за тестови изпит"/>
      <sheetName val="2_Класическа вероятност"/>
      <sheetName val="Хистограма Zn'вода"/>
      <sheetName val="sample10'from100"/>
      <sheetName val="2_AMU"/>
      <sheetName val="2_CONC"/>
      <sheetName val="3_MatExpec"/>
      <sheetName val="3_Хистограма'KCM"/>
      <sheetName val="Хистограма'Cr"/>
      <sheetName val="3_All_books-CQ"/>
      <sheetName val="4_Laplas"/>
      <sheetName val="3_SCOPUS h-index"/>
      <sheetName val="4_NORM'dISTR"/>
      <sheetName val="4_calculate'distr"/>
      <sheetName val="NORM'dISTR Au руда CQ"/>
      <sheetName val="Box_plot"/>
      <sheetName val="NORM'dISTR pH Blood"/>
      <sheetName val="NORM'dISTR Xav,S"/>
      <sheetName val="NORM'dISTR Na Blood"/>
      <sheetName val="Mg-soil"/>
      <sheetName val="All_books (2)"/>
      <sheetName val="Упр.Комп.Квал. Zn'вода N=50"/>
      <sheetName val="5_MOSV-SD"/>
      <sheetName val="5_SD_aver"/>
      <sheetName val="5_CHI-dist"/>
      <sheetName val="5_F-distr"/>
      <sheetName val="5_t-distribution"/>
      <sheetName val="6_Conf_Iterval"/>
      <sheetName val="t-distribution_(2003)"/>
      <sheetName val="7_Хип. Z M=M0"/>
      <sheetName val="Conf_Iterval (2003)"/>
      <sheetName val="5Conf_Iterval (2003)"/>
      <sheetName val="7_Хип. T-test (1)"/>
      <sheetName val="Хип. T-test(3)"/>
      <sheetName val="7_Хип. Chi2"/>
      <sheetName val="7_Хип рН = 8,8"/>
      <sheetName val="7_Хип. M1=M0"/>
      <sheetName val="7_Хип As - води ТЕ 43"/>
      <sheetName val="Хип ТЕ 44 "/>
      <sheetName val="7_Хип. ANOVA"/>
      <sheetName val="88_LOD'2'ST'distr"/>
      <sheetName val="Uf_target"/>
      <sheetName val="7_Хип. ANOVA (2)"/>
      <sheetName val="Horwitz"/>
      <sheetName val="8_LOD'2'ST'distr"/>
      <sheetName val="VIP u_modeling Y=f(X)"/>
      <sheetName val="Valid_LOD Pb"/>
      <sheetName val="Valid_linearity Pb"/>
      <sheetName val="Valid_robustness"/>
      <sheetName val="Compare with CRM"/>
      <sheetName val="(2.6) robustness_EG"/>
      <sheetName val="Compare Zineb) (2)"/>
      <sheetName val="8_Signal'noise"/>
      <sheetName val="ASDI_row"/>
      <sheetName val="8_Smoothing "/>
      <sheetName val="U_KUK"/>
      <sheetName val="(3.3)Outliers"/>
      <sheetName val="Outliers"/>
      <sheetName val="Izpit_Kragten"/>
      <sheetName val="NORM'dISTR EG "/>
      <sheetName val="Пробонабиране"/>
      <sheetName val="NORM'dISTR (Au)"/>
      <sheetName val="u_c DATA (Au)"/>
      <sheetName val="U (Au)"/>
      <sheetName val="NEK-1"/>
      <sheetName val="NEK-2"/>
      <sheetName val="NEK-3"/>
      <sheetName val="U_Na_FAES"/>
      <sheetName val="U-model'extraction"/>
      <sheetName val="U_Titration"/>
      <sheetName val="GUM all in 1"/>
      <sheetName val="u_Na_Rahila_B"/>
      <sheetName val="u_QUAM-calib"/>
      <sheetName val="U_microbiology 1"/>
      <sheetName val="9_MNM(VK)"/>
      <sheetName val="9_Хип. Correl"/>
      <sheetName val="1 interference"/>
      <sheetName val="10 Пречене "/>
      <sheetName val="10_MSTAD"/>
      <sheetName val="10_IS - drift"/>
      <sheetName val="X-chart"/>
      <sheetName val="11_Valid_accuracy'Cr"/>
      <sheetName val="PT_QuaNAS"/>
      <sheetName val="Alcalimetry"/>
      <sheetName val="Resheni Na"/>
      <sheetName val="u_T_effect"/>
      <sheetName val="u_Standart Au "/>
      <sheetName val="u_Standart Cd"/>
      <sheetName val="Valid_Calib'Pb"/>
      <sheetName val="Val_recovery'Pb"/>
      <sheetName val="Valid_repeatability"/>
      <sheetName val="Dead'time"/>
      <sheetName val="Compare Zineb)"/>
      <sheetName val="Conformity Pb in milk"/>
      <sheetName val="Conformity Pb in milk EG"/>
      <sheetName val="Дончев t-test"/>
      <sheetName val="ANOVA (VK) BG"/>
      <sheetName val="ANOVA'Дончев 116"/>
      <sheetName val="ANOVA_sampling"/>
      <sheetName val="5_F-distr (2)"/>
      <sheetName val="Вино (ANOVA)"/>
      <sheetName val="Дончев фъстъци (ANOVA)"/>
      <sheetName val="ОЗНАЧЕНИЯ"/>
      <sheetName val="Черешка Mg soil "/>
      <sheetName val="ЗАПОмни"/>
      <sheetName val="Fe_vino"/>
      <sheetName val="Делфин Mg soil"/>
      <sheetName val="Poisson"/>
      <sheetName val="ANOVA_Bertil"/>
      <sheetName val="NPs Model"/>
      <sheetName val="VK'Statistics'EDU'Cloud'ALL"/>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
          <cell r="C2">
            <v>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ow r="18">
          <cell r="H18" t="str">
            <v>C_St</v>
          </cell>
        </row>
      </sheetData>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ow r="7">
          <cell r="C7">
            <v>10</v>
          </cell>
        </row>
      </sheetData>
      <sheetData sheetId="112" refreshError="1"/>
      <sheetData sheetId="1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image" Target="../media/image10.emf"/><Relationship Id="rId12" Type="http://schemas.openxmlformats.org/officeDocument/2006/relationships/comments" Target="../comments2.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11" Type="http://schemas.openxmlformats.org/officeDocument/2006/relationships/ctrlProp" Target="../ctrlProps/ctrlProp6.xml"/><Relationship Id="rId5" Type="http://schemas.openxmlformats.org/officeDocument/2006/relationships/image" Target="../media/image9.emf"/><Relationship Id="rId10" Type="http://schemas.openxmlformats.org/officeDocument/2006/relationships/ctrlProp" Target="../ctrlProps/ctrlProp5.xml"/><Relationship Id="rId4" Type="http://schemas.openxmlformats.org/officeDocument/2006/relationships/oleObject" Target="../embeddings/oleObject1.bin"/><Relationship Id="rId9"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ctrlProp" Target="../ctrlProps/ctrlProp8.xml"/><Relationship Id="rId3" Type="http://schemas.openxmlformats.org/officeDocument/2006/relationships/vmlDrawing" Target="../drawings/vmlDrawing3.vml"/><Relationship Id="rId7" Type="http://schemas.openxmlformats.org/officeDocument/2006/relationships/image" Target="../media/image26.emf"/><Relationship Id="rId12" Type="http://schemas.openxmlformats.org/officeDocument/2006/relationships/ctrlProp" Target="../ctrlProps/ctrlProp7.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4.bin"/><Relationship Id="rId11" Type="http://schemas.openxmlformats.org/officeDocument/2006/relationships/image" Target="../media/image28.emf"/><Relationship Id="rId5" Type="http://schemas.openxmlformats.org/officeDocument/2006/relationships/image" Target="../media/image25.emf"/><Relationship Id="rId15" Type="http://schemas.openxmlformats.org/officeDocument/2006/relationships/comments" Target="../comments3.xml"/><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27.emf"/><Relationship Id="rId14" Type="http://schemas.openxmlformats.org/officeDocument/2006/relationships/ctrlProp" Target="../ctrlProps/ctrlProp9.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4.vml"/><Relationship Id="rId7" Type="http://schemas.openxmlformats.org/officeDocument/2006/relationships/image" Target="../media/image37.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8.bin"/><Relationship Id="rId5" Type="http://schemas.openxmlformats.org/officeDocument/2006/relationships/image" Target="../media/image36.emf"/><Relationship Id="rId10" Type="http://schemas.openxmlformats.org/officeDocument/2006/relationships/comments" Target="../comments4.xml"/><Relationship Id="rId4" Type="http://schemas.openxmlformats.org/officeDocument/2006/relationships/oleObject" Target="../embeddings/oleObject7.bin"/><Relationship Id="rId9"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5.xml"/><Relationship Id="rId4" Type="http://schemas.openxmlformats.org/officeDocument/2006/relationships/ctrlProp" Target="../ctrlProps/ctrlProp12.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13" Type="http://schemas.openxmlformats.org/officeDocument/2006/relationships/oleObject" Target="../embeddings/oleObject10.bin"/><Relationship Id="rId18" Type="http://schemas.openxmlformats.org/officeDocument/2006/relationships/ctrlProp" Target="../ctrlProps/ctrlProp14.xml"/><Relationship Id="rId3" Type="http://schemas.openxmlformats.org/officeDocument/2006/relationships/hyperlink" Target="https://eur-lex.europa.eu/legal-content/BG/TXT/HTML/?uri=CELEX:02006R1881-20180319&amp;from=en" TargetMode="External"/><Relationship Id="rId21" Type="http://schemas.openxmlformats.org/officeDocument/2006/relationships/ctrlProp" Target="../ctrlProps/ctrlProp17.xml"/><Relationship Id="rId7" Type="http://schemas.openxmlformats.org/officeDocument/2006/relationships/hyperlink" Target="https://eur-lex.europa.eu/legal-content/BG/TXT/HTML/?uri=CELEX:02006R1881-20180319&amp;from=en" TargetMode="External"/><Relationship Id="rId12" Type="http://schemas.openxmlformats.org/officeDocument/2006/relationships/image" Target="../media/image52.emf"/><Relationship Id="rId17" Type="http://schemas.openxmlformats.org/officeDocument/2006/relationships/ctrlProp" Target="../ctrlProps/ctrlProp13.xml"/><Relationship Id="rId2" Type="http://schemas.openxmlformats.org/officeDocument/2006/relationships/hyperlink" Target="https://eur-lex.europa.eu/legal-content/BG/TXT/HTML/?uri=CELEX:02006R1881-20180319&amp;from=en" TargetMode="External"/><Relationship Id="rId16" Type="http://schemas.openxmlformats.org/officeDocument/2006/relationships/image" Target="../media/image53.emf"/><Relationship Id="rId20" Type="http://schemas.openxmlformats.org/officeDocument/2006/relationships/ctrlProp" Target="../ctrlProps/ctrlProp16.xml"/><Relationship Id="rId1" Type="http://schemas.openxmlformats.org/officeDocument/2006/relationships/hyperlink" Target="https://eur-lex.europa.eu/legal-content/BG/TXT/HTML/?uri=CELEX:02006R1881-20180319&amp;from=en" TargetMode="External"/><Relationship Id="rId6" Type="http://schemas.openxmlformats.org/officeDocument/2006/relationships/hyperlink" Target="https://eur-lex.europa.eu/legal-content/BG/TXT/HTML/?uri=CELEX:02006R1881-20180319&amp;from=en" TargetMode="External"/><Relationship Id="rId11" Type="http://schemas.openxmlformats.org/officeDocument/2006/relationships/oleObject" Target="../embeddings/oleObject9.bin"/><Relationship Id="rId5" Type="http://schemas.openxmlformats.org/officeDocument/2006/relationships/hyperlink" Target="https://eur-lex.europa.eu/legal-content/BG/TXT/HTML/?uri=CELEX:02006R1881-20180319&amp;from=en" TargetMode="External"/><Relationship Id="rId15" Type="http://schemas.openxmlformats.org/officeDocument/2006/relationships/oleObject" Target="../embeddings/oleObject11.bin"/><Relationship Id="rId10" Type="http://schemas.openxmlformats.org/officeDocument/2006/relationships/vmlDrawing" Target="../drawings/vmlDrawing6.vml"/><Relationship Id="rId19" Type="http://schemas.openxmlformats.org/officeDocument/2006/relationships/ctrlProp" Target="../ctrlProps/ctrlProp15.xml"/><Relationship Id="rId4" Type="http://schemas.openxmlformats.org/officeDocument/2006/relationships/hyperlink" Target="https://eur-lex.europa.eu/legal-content/BG/TXT/HTML/?uri=CELEX:02006R1881-20180319&amp;from=en" TargetMode="External"/><Relationship Id="rId9" Type="http://schemas.openxmlformats.org/officeDocument/2006/relationships/drawing" Target="../drawings/drawing6.xml"/><Relationship Id="rId14" Type="http://schemas.openxmlformats.org/officeDocument/2006/relationships/image" Target="../media/image37.emf"/><Relationship Id="rId22"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AJ970"/>
  <sheetViews>
    <sheetView tabSelected="1" zoomScale="130" zoomScaleNormal="130" workbookViewId="0">
      <selection activeCell="O51" sqref="O51"/>
    </sheetView>
  </sheetViews>
  <sheetFormatPr defaultRowHeight="12.75"/>
  <cols>
    <col min="1" max="1" width="3.42578125" style="209" customWidth="1"/>
    <col min="2" max="2" width="12.7109375" style="209" customWidth="1"/>
    <col min="3" max="3" width="6.7109375" style="209" customWidth="1"/>
    <col min="4" max="4" width="5.42578125" style="209" customWidth="1"/>
    <col min="5" max="5" width="6.42578125" style="209" customWidth="1"/>
    <col min="6" max="6" width="13.7109375" style="209" customWidth="1"/>
    <col min="7" max="7" width="6.85546875" style="209" customWidth="1"/>
    <col min="8" max="8" width="5.140625" style="209" customWidth="1"/>
    <col min="9" max="9" width="4.42578125" style="209" customWidth="1"/>
    <col min="10" max="10" width="10.7109375" style="209" customWidth="1"/>
    <col min="11" max="11" width="9.140625" style="209"/>
    <col min="12" max="12" width="6.140625" style="209" customWidth="1"/>
    <col min="13" max="13" width="10.42578125" style="209" customWidth="1"/>
    <col min="14" max="14" width="7.140625" style="209" customWidth="1"/>
    <col min="15" max="15" width="14.85546875" style="209" customWidth="1"/>
    <col min="16" max="16" width="9.28515625" style="209" bestFit="1" customWidth="1"/>
    <col min="17" max="17" width="9.140625" style="209"/>
    <col min="18" max="19" width="9.28515625" style="209" bestFit="1" customWidth="1"/>
    <col min="20" max="24" width="9.28515625" style="210" bestFit="1" customWidth="1"/>
    <col min="25" max="25" width="9.42578125" style="210" bestFit="1" customWidth="1"/>
    <col min="26" max="26" width="12.42578125" style="210" bestFit="1" customWidth="1"/>
    <col min="27" max="27" width="9.5703125" style="210" bestFit="1" customWidth="1"/>
    <col min="28" max="28" width="12.7109375" style="210" bestFit="1" customWidth="1"/>
    <col min="29" max="29" width="9.42578125" style="210" bestFit="1" customWidth="1"/>
    <col min="30" max="31" width="13.28515625" style="210" bestFit="1" customWidth="1"/>
    <col min="32" max="32" width="4.28515625" style="211" customWidth="1"/>
    <col min="33" max="33" width="5" style="211" customWidth="1"/>
    <col min="34" max="34" width="6" style="211" customWidth="1"/>
    <col min="35" max="35" width="5.5703125" style="211" customWidth="1"/>
    <col min="36" max="36" width="9.140625" style="210"/>
    <col min="37" max="16384" width="9.140625" style="209"/>
  </cols>
  <sheetData>
    <row r="1" spans="1:35" ht="27" customHeight="1">
      <c r="A1" s="208" t="s">
        <v>141</v>
      </c>
      <c r="B1" s="208"/>
      <c r="C1" s="208"/>
      <c r="D1" s="208"/>
      <c r="E1" s="208"/>
      <c r="F1" s="208"/>
      <c r="G1" s="208"/>
      <c r="H1" s="208"/>
      <c r="I1" s="208"/>
      <c r="J1" s="208"/>
      <c r="K1" s="208"/>
    </row>
    <row r="2" spans="1:35" ht="15" customHeight="1" thickBot="1">
      <c r="AF2" s="212"/>
      <c r="AG2" s="212"/>
      <c r="AH2" s="212"/>
      <c r="AI2" s="212"/>
    </row>
    <row r="3" spans="1:35" ht="18.75" thickBot="1">
      <c r="A3" s="213">
        <v>100</v>
      </c>
      <c r="B3" s="214" t="s">
        <v>142</v>
      </c>
      <c r="C3" s="215">
        <f>G15</f>
        <v>108</v>
      </c>
      <c r="D3" s="216"/>
      <c r="E3" s="214" t="s">
        <v>143</v>
      </c>
      <c r="F3" s="215">
        <f>C15</f>
        <v>93</v>
      </c>
      <c r="J3" s="217" t="s">
        <v>144</v>
      </c>
      <c r="K3" s="218">
        <f>SQRT(G16^2+C16^2)</f>
        <v>8.5440037453175304</v>
      </c>
      <c r="X3" s="219" t="s">
        <v>6</v>
      </c>
      <c r="Y3" s="210" t="s">
        <v>7</v>
      </c>
      <c r="Z3" s="210" t="s">
        <v>8</v>
      </c>
      <c r="AA3" s="210" t="s">
        <v>9</v>
      </c>
      <c r="AB3" s="210" t="s">
        <v>10</v>
      </c>
      <c r="AF3" s="211">
        <v>-4</v>
      </c>
      <c r="AG3" s="211">
        <f>AF3+$C$3</f>
        <v>104</v>
      </c>
      <c r="AH3" s="211">
        <f>NORMDIST(AG3,$C$3,$C$4,1)</f>
        <v>0.30853753872598688</v>
      </c>
      <c r="AI3" s="211">
        <f>NORMDIST(AG3,$C$3,$C$4,FALSE)</f>
        <v>4.4008165845537441E-2</v>
      </c>
    </row>
    <row r="4" spans="1:35" ht="13.5" thickBot="1">
      <c r="B4" s="220" t="s">
        <v>145</v>
      </c>
      <c r="C4" s="215">
        <f>G16</f>
        <v>8</v>
      </c>
      <c r="D4" s="221"/>
      <c r="E4" s="220" t="s">
        <v>146</v>
      </c>
      <c r="F4" s="222">
        <f>C16</f>
        <v>3</v>
      </c>
      <c r="J4" s="209" t="s">
        <v>147</v>
      </c>
      <c r="X4" s="210">
        <v>-36</v>
      </c>
      <c r="Y4" s="210">
        <f t="shared" ref="Y4:Y69" si="0">X4+$C$3</f>
        <v>72</v>
      </c>
      <c r="Z4" s="210">
        <f t="shared" ref="Z4:Z67" si="1">NORMDIST(Y4,$C$3,$C$4,0)</f>
        <v>1.9979676383631843E-6</v>
      </c>
      <c r="AA4" s="210">
        <f>X4+$F$3</f>
        <v>57</v>
      </c>
      <c r="AB4" s="210">
        <f>NORMDIST(AA4,$F$3,$F$4,0)</f>
        <v>7.1546124522102016E-33</v>
      </c>
      <c r="AF4" s="211">
        <v>-3.8</v>
      </c>
      <c r="AG4" s="211">
        <f>AF4+$C$3</f>
        <v>104.2</v>
      </c>
      <c r="AH4" s="211">
        <f>NORMDIST(AG4,$C$3,$C$4,1)</f>
        <v>0.3173934866412591</v>
      </c>
      <c r="AI4" s="211">
        <f>NORMDIST(AG4,$C$3,$C$4,FALSE)</f>
        <v>4.4547797065022918E-2</v>
      </c>
    </row>
    <row r="5" spans="1:35" ht="15.75">
      <c r="E5" s="223"/>
      <c r="J5" s="224" t="s">
        <v>148</v>
      </c>
      <c r="K5" s="225">
        <f>K3*2</f>
        <v>17.088007490635061</v>
      </c>
      <c r="R5" s="210"/>
      <c r="S5" s="210"/>
      <c r="T5" s="210">
        <v>-3.8</v>
      </c>
      <c r="U5" s="210">
        <f>T5+$C$3</f>
        <v>104.2</v>
      </c>
      <c r="X5" s="210">
        <v>-35</v>
      </c>
      <c r="Y5" s="210">
        <f t="shared" si="0"/>
        <v>73</v>
      </c>
      <c r="Z5" s="210">
        <f t="shared" si="1"/>
        <v>3.4792542786518599E-6</v>
      </c>
      <c r="AA5" s="210">
        <f t="shared" ref="AA5:AA69" si="2">X5+$F$3</f>
        <v>58</v>
      </c>
      <c r="AB5" s="210">
        <f>NORMDIST(AA5,$F$3,$F$4,0)</f>
        <v>3.6951882686928881E-31</v>
      </c>
      <c r="AC5" s="211">
        <f>AB5+$C$3</f>
        <v>108</v>
      </c>
      <c r="AD5" s="211">
        <f>NORMDIST(AC5,$C$3,$C$4,1)</f>
        <v>0.5</v>
      </c>
      <c r="AE5" s="211">
        <f>NORMDIST(AC5,$C$3,$C$4,FALSE)</f>
        <v>4.9867785050179088E-2</v>
      </c>
      <c r="AF5" s="210"/>
      <c r="AG5" s="210"/>
      <c r="AH5" s="210"/>
      <c r="AI5" s="210"/>
    </row>
    <row r="6" spans="1:35">
      <c r="E6" s="223"/>
      <c r="X6" s="210">
        <v>-34</v>
      </c>
      <c r="Y6" s="210">
        <f t="shared" si="0"/>
        <v>74</v>
      </c>
      <c r="Z6" s="210">
        <f t="shared" si="1"/>
        <v>5.964829567650619E-6</v>
      </c>
      <c r="AA6" s="210">
        <f t="shared" si="2"/>
        <v>59</v>
      </c>
      <c r="AB6" s="210">
        <f t="shared" ref="AB6:AB69" si="3">NORMDIST(AA6,$F$3,$F$4,0)</f>
        <v>1.7077806340692888E-29</v>
      </c>
      <c r="AF6" s="211">
        <v>-3.2</v>
      </c>
      <c r="AG6" s="211">
        <f t="shared" ref="AG6:AG39" si="4">AF6+$C$3</f>
        <v>104.8</v>
      </c>
      <c r="AH6" s="211">
        <f t="shared" ref="AH6:AH69" si="5">NORMDIST(AG6,$C$3,$C$4,1)</f>
        <v>0.34457825838967565</v>
      </c>
      <c r="AI6" s="211">
        <f t="shared" ref="AI6:AI39" si="6">NORMDIST(AG6,$C$3,$C$4,FALSE)</f>
        <v>4.603376753791541E-2</v>
      </c>
    </row>
    <row r="7" spans="1:35">
      <c r="E7" s="223"/>
      <c r="I7" s="226"/>
      <c r="X7" s="210">
        <v>-33</v>
      </c>
      <c r="Y7" s="210">
        <f t="shared" si="0"/>
        <v>75</v>
      </c>
      <c r="Z7" s="210">
        <f t="shared" si="1"/>
        <v>1.0067556069449268E-5</v>
      </c>
      <c r="AA7" s="210">
        <f t="shared" si="2"/>
        <v>60</v>
      </c>
      <c r="AB7" s="210">
        <f t="shared" si="3"/>
        <v>7.0627308450311792E-28</v>
      </c>
      <c r="AF7" s="211">
        <v>-3</v>
      </c>
      <c r="AG7" s="211">
        <f t="shared" si="4"/>
        <v>105</v>
      </c>
      <c r="AH7" s="211">
        <f t="shared" si="5"/>
        <v>0.35383023332727614</v>
      </c>
      <c r="AI7" s="211">
        <f t="shared" si="6"/>
        <v>4.6481886733721119E-2</v>
      </c>
    </row>
    <row r="8" spans="1:35">
      <c r="E8" s="223"/>
      <c r="X8" s="210">
        <v>-32</v>
      </c>
      <c r="Y8" s="210">
        <f t="shared" si="0"/>
        <v>76</v>
      </c>
      <c r="Z8" s="210">
        <f t="shared" si="1"/>
        <v>1.6728778220610671E-5</v>
      </c>
      <c r="AA8" s="210">
        <f t="shared" si="2"/>
        <v>61</v>
      </c>
      <c r="AB8" s="210">
        <f t="shared" si="3"/>
        <v>2.6137153296799494E-26</v>
      </c>
      <c r="AF8" s="211">
        <v>-2.8</v>
      </c>
      <c r="AG8" s="211">
        <f t="shared" si="4"/>
        <v>105.2</v>
      </c>
      <c r="AH8" s="211">
        <f t="shared" si="5"/>
        <v>0.36316934882438101</v>
      </c>
      <c r="AI8" s="211">
        <f t="shared" si="6"/>
        <v>4.6905043364617247E-2</v>
      </c>
    </row>
    <row r="9" spans="1:35">
      <c r="E9" s="223"/>
      <c r="X9" s="210">
        <v>-31</v>
      </c>
      <c r="Y9" s="210">
        <f t="shared" si="0"/>
        <v>77</v>
      </c>
      <c r="Z9" s="210">
        <f t="shared" si="1"/>
        <v>2.7366454720576512E-5</v>
      </c>
      <c r="AA9" s="210">
        <f t="shared" si="2"/>
        <v>62</v>
      </c>
      <c r="AB9" s="210">
        <f t="shared" si="3"/>
        <v>8.6554364433713395E-25</v>
      </c>
      <c r="AF9" s="211">
        <v>-2.6</v>
      </c>
      <c r="AG9" s="211">
        <f t="shared" si="4"/>
        <v>105.4</v>
      </c>
      <c r="AH9" s="211">
        <f t="shared" si="5"/>
        <v>0.37259053584671625</v>
      </c>
      <c r="AI9" s="211">
        <f t="shared" si="6"/>
        <v>4.7302478991727445E-2</v>
      </c>
    </row>
    <row r="10" spans="1:35">
      <c r="E10" s="223"/>
      <c r="X10" s="210">
        <v>-30</v>
      </c>
      <c r="Y10" s="210">
        <f t="shared" si="0"/>
        <v>78</v>
      </c>
      <c r="Z10" s="210">
        <f t="shared" si="1"/>
        <v>4.4074460295930676E-5</v>
      </c>
      <c r="AA10" s="210">
        <f t="shared" si="2"/>
        <v>63</v>
      </c>
      <c r="AB10" s="210">
        <f t="shared" si="3"/>
        <v>2.5648662089021403E-23</v>
      </c>
      <c r="AF10" s="211">
        <v>-2.4</v>
      </c>
      <c r="AG10" s="211">
        <f t="shared" si="4"/>
        <v>105.6</v>
      </c>
      <c r="AH10" s="211">
        <f t="shared" si="5"/>
        <v>0.38208857781104705</v>
      </c>
      <c r="AI10" s="211">
        <f t="shared" si="6"/>
        <v>4.7673476932565503E-2</v>
      </c>
    </row>
    <row r="11" spans="1:35">
      <c r="A11" s="209">
        <v>4</v>
      </c>
      <c r="E11" s="223"/>
      <c r="X11" s="210">
        <v>-29</v>
      </c>
      <c r="Y11" s="210">
        <f t="shared" si="0"/>
        <v>79</v>
      </c>
      <c r="Z11" s="210">
        <f t="shared" si="1"/>
        <v>6.9882690279020608E-5</v>
      </c>
      <c r="AA11" s="210">
        <f t="shared" si="2"/>
        <v>64</v>
      </c>
      <c r="AB11" s="210">
        <f t="shared" si="3"/>
        <v>6.8011995550166418E-22</v>
      </c>
      <c r="AF11" s="211">
        <v>-2.2000000000000002</v>
      </c>
      <c r="AG11" s="211">
        <f t="shared" si="4"/>
        <v>105.8</v>
      </c>
      <c r="AH11" s="211">
        <f t="shared" si="5"/>
        <v>0.39165811915360504</v>
      </c>
      <c r="AI11" s="211">
        <f t="shared" si="6"/>
        <v>4.8017364413213096E-2</v>
      </c>
    </row>
    <row r="12" spans="1:35">
      <c r="E12" s="223"/>
      <c r="X12" s="210">
        <v>-28</v>
      </c>
      <c r="Y12" s="210">
        <f t="shared" si="0"/>
        <v>80</v>
      </c>
      <c r="Z12" s="210">
        <f t="shared" si="1"/>
        <v>1.0908533688072002E-4</v>
      </c>
      <c r="AA12" s="210">
        <f t="shared" si="2"/>
        <v>65</v>
      </c>
      <c r="AB12" s="210">
        <f t="shared" si="3"/>
        <v>1.6138061905814305E-20</v>
      </c>
      <c r="AF12" s="211">
        <v>-2</v>
      </c>
      <c r="AG12" s="211">
        <f t="shared" si="4"/>
        <v>106</v>
      </c>
      <c r="AH12" s="211">
        <f t="shared" si="5"/>
        <v>0.4012936743170763</v>
      </c>
      <c r="AI12" s="211">
        <f t="shared" si="6"/>
        <v>4.8333514600356155E-2</v>
      </c>
    </row>
    <row r="13" spans="1:35">
      <c r="E13" s="223"/>
      <c r="X13" s="210">
        <v>-27</v>
      </c>
      <c r="Y13" s="210">
        <f t="shared" si="0"/>
        <v>81</v>
      </c>
      <c r="Z13" s="210">
        <f t="shared" si="1"/>
        <v>1.6763985918629722E-4</v>
      </c>
      <c r="AA13" s="210">
        <f t="shared" si="2"/>
        <v>66</v>
      </c>
      <c r="AB13" s="210">
        <f t="shared" si="3"/>
        <v>3.4265911905563055E-19</v>
      </c>
      <c r="AF13" s="211">
        <v>-1.8</v>
      </c>
      <c r="AG13" s="211">
        <f t="shared" si="4"/>
        <v>106.2</v>
      </c>
      <c r="AH13" s="211">
        <f t="shared" si="5"/>
        <v>0.41098963713127051</v>
      </c>
      <c r="AI13" s="211">
        <f t="shared" si="6"/>
        <v>4.8621348504593688E-2</v>
      </c>
    </row>
    <row r="14" spans="1:35">
      <c r="A14" s="227"/>
      <c r="B14" s="228" t="s">
        <v>149</v>
      </c>
      <c r="C14" s="228"/>
      <c r="D14" s="229"/>
      <c r="F14" s="230" t="s">
        <v>150</v>
      </c>
      <c r="G14" s="230"/>
      <c r="H14" s="231"/>
      <c r="X14" s="210">
        <v>-26</v>
      </c>
      <c r="Y14" s="210">
        <f t="shared" si="0"/>
        <v>82</v>
      </c>
      <c r="Z14" s="210">
        <f t="shared" si="1"/>
        <v>2.5363100716247101E-4</v>
      </c>
      <c r="AA14" s="210">
        <f t="shared" si="2"/>
        <v>67</v>
      </c>
      <c r="AB14" s="210">
        <f t="shared" si="3"/>
        <v>6.5105588439738261E-18</v>
      </c>
      <c r="AF14" s="211">
        <v>-1</v>
      </c>
      <c r="AG14" s="211">
        <f t="shared" si="4"/>
        <v>107</v>
      </c>
      <c r="AH14" s="211">
        <f t="shared" si="5"/>
        <v>0.45026177516988708</v>
      </c>
      <c r="AI14" s="211">
        <f t="shared" si="6"/>
        <v>4.947971086809369E-2</v>
      </c>
    </row>
    <row r="15" spans="1:35" ht="21">
      <c r="A15" s="227"/>
      <c r="B15" s="232" t="s">
        <v>151</v>
      </c>
      <c r="C15" s="233">
        <v>93</v>
      </c>
      <c r="D15" s="234" t="s">
        <v>152</v>
      </c>
      <c r="F15" s="235" t="s">
        <v>153</v>
      </c>
      <c r="G15" s="236">
        <v>108</v>
      </c>
      <c r="H15" s="237" t="s">
        <v>152</v>
      </c>
      <c r="I15" s="209">
        <v>8</v>
      </c>
      <c r="X15" s="210">
        <v>-25</v>
      </c>
      <c r="Y15" s="210">
        <f t="shared" si="0"/>
        <v>83</v>
      </c>
      <c r="Z15" s="210">
        <f t="shared" si="1"/>
        <v>3.7778225439984452E-4</v>
      </c>
      <c r="AA15" s="210">
        <f t="shared" si="2"/>
        <v>68</v>
      </c>
      <c r="AB15" s="210">
        <f t="shared" si="3"/>
        <v>1.1069278149757401E-16</v>
      </c>
      <c r="AF15" s="211">
        <v>-0.8</v>
      </c>
      <c r="AG15" s="211">
        <f t="shared" si="4"/>
        <v>107.2</v>
      </c>
      <c r="AH15" s="211">
        <f t="shared" si="5"/>
        <v>0.46017216272297112</v>
      </c>
      <c r="AI15" s="211">
        <f t="shared" si="6"/>
        <v>4.9619068434626476E-2</v>
      </c>
    </row>
    <row r="16" spans="1:35" ht="18">
      <c r="A16" s="227"/>
      <c r="B16" s="238" t="s">
        <v>154</v>
      </c>
      <c r="C16" s="239">
        <v>3</v>
      </c>
      <c r="D16" s="240" t="s">
        <v>152</v>
      </c>
      <c r="E16" s="210">
        <v>90</v>
      </c>
      <c r="F16" s="241" t="s">
        <v>155</v>
      </c>
      <c r="G16" s="242">
        <f>I15</f>
        <v>8</v>
      </c>
      <c r="H16" s="243" t="s">
        <v>152</v>
      </c>
      <c r="N16" s="244"/>
      <c r="P16" s="213"/>
      <c r="Q16" s="213"/>
      <c r="R16" s="213"/>
      <c r="S16" s="213"/>
      <c r="X16" s="210">
        <v>-24</v>
      </c>
      <c r="Y16" s="210">
        <f t="shared" si="0"/>
        <v>84</v>
      </c>
      <c r="Z16" s="210">
        <f t="shared" si="1"/>
        <v>5.5398105149225094E-4</v>
      </c>
      <c r="AA16" s="210">
        <f t="shared" si="2"/>
        <v>69</v>
      </c>
      <c r="AB16" s="210">
        <f t="shared" si="3"/>
        <v>1.6840903611789643E-15</v>
      </c>
      <c r="AF16" s="211">
        <v>-0.6</v>
      </c>
      <c r="AG16" s="211">
        <f t="shared" si="4"/>
        <v>107.4</v>
      </c>
      <c r="AH16" s="211">
        <f t="shared" si="5"/>
        <v>0.47010735594710551</v>
      </c>
      <c r="AI16" s="211">
        <f t="shared" si="6"/>
        <v>4.972772895093714E-2</v>
      </c>
    </row>
    <row r="17" spans="1:35" ht="18">
      <c r="A17" s="227"/>
      <c r="B17" s="238" t="s">
        <v>156</v>
      </c>
      <c r="C17" s="240">
        <v>2</v>
      </c>
      <c r="D17" s="240"/>
      <c r="F17" s="241" t="s">
        <v>157</v>
      </c>
      <c r="G17" s="245">
        <v>2</v>
      </c>
      <c r="H17" s="246"/>
      <c r="N17" s="244"/>
      <c r="P17" s="213"/>
      <c r="Q17" s="213"/>
      <c r="R17" s="247" t="s">
        <v>20</v>
      </c>
      <c r="S17" s="247"/>
      <c r="V17" s="248" t="s">
        <v>21</v>
      </c>
      <c r="W17" s="248"/>
      <c r="X17" s="210">
        <v>-23</v>
      </c>
      <c r="Y17" s="210">
        <f t="shared" si="0"/>
        <v>85</v>
      </c>
      <c r="Z17" s="210">
        <f t="shared" si="1"/>
        <v>7.9976503884044456E-4</v>
      </c>
      <c r="AA17" s="210">
        <f t="shared" si="2"/>
        <v>70</v>
      </c>
      <c r="AB17" s="210">
        <f t="shared" si="3"/>
        <v>2.2927491303556144E-14</v>
      </c>
      <c r="AF17" s="211">
        <v>-0.4</v>
      </c>
      <c r="AG17" s="211">
        <f t="shared" si="4"/>
        <v>107.6</v>
      </c>
      <c r="AH17" s="211">
        <f t="shared" si="5"/>
        <v>0.48006119416162724</v>
      </c>
      <c r="AI17" s="211">
        <f t="shared" si="6"/>
        <v>4.9805489261845498E-2</v>
      </c>
    </row>
    <row r="18" spans="1:35" ht="21">
      <c r="A18" s="227"/>
      <c r="B18" s="238" t="s">
        <v>158</v>
      </c>
      <c r="C18" s="239">
        <f>C16*C17</f>
        <v>6</v>
      </c>
      <c r="D18" s="240" t="s">
        <v>152</v>
      </c>
      <c r="F18" s="241" t="s">
        <v>159</v>
      </c>
      <c r="G18" s="249">
        <f>G16*G17</f>
        <v>16</v>
      </c>
      <c r="H18" s="246" t="s">
        <v>152</v>
      </c>
      <c r="P18" s="213" t="s">
        <v>22</v>
      </c>
      <c r="Q18" s="213"/>
      <c r="R18" s="213">
        <f>$C$3</f>
        <v>108</v>
      </c>
      <c r="S18" s="250">
        <v>0</v>
      </c>
      <c r="T18" s="210">
        <v>10</v>
      </c>
      <c r="U18" s="251">
        <v>0</v>
      </c>
      <c r="V18" s="210">
        <f>$F$3</f>
        <v>93</v>
      </c>
      <c r="W18" s="251">
        <v>0</v>
      </c>
      <c r="X18" s="210">
        <v>-22</v>
      </c>
      <c r="Y18" s="210">
        <f t="shared" si="0"/>
        <v>86</v>
      </c>
      <c r="Z18" s="210">
        <f t="shared" si="1"/>
        <v>1.1366953126988816E-3</v>
      </c>
      <c r="AA18" s="210">
        <f t="shared" si="2"/>
        <v>71</v>
      </c>
      <c r="AB18" s="210">
        <f t="shared" si="3"/>
        <v>2.7931402433965612E-13</v>
      </c>
      <c r="AF18" s="211">
        <v>-0.2</v>
      </c>
      <c r="AG18" s="211">
        <f t="shared" si="4"/>
        <v>107.8</v>
      </c>
      <c r="AH18" s="211">
        <f t="shared" si="5"/>
        <v>0.4900274818047618</v>
      </c>
      <c r="AI18" s="211">
        <f t="shared" si="6"/>
        <v>4.9852203802047725E-2</v>
      </c>
    </row>
    <row r="19" spans="1:35" ht="6" customHeight="1">
      <c r="E19" s="223"/>
      <c r="P19" s="213">
        <v>1</v>
      </c>
      <c r="Q19" s="213"/>
      <c r="R19" s="213">
        <f>$C$3</f>
        <v>108</v>
      </c>
      <c r="S19" s="250">
        <f>MAX(Z4:Z140)</f>
        <v>4.9867785050179088E-2</v>
      </c>
      <c r="T19" s="210">
        <f>$T$18</f>
        <v>10</v>
      </c>
      <c r="U19" s="251">
        <v>0.1</v>
      </c>
      <c r="V19" s="210">
        <f>$F$3</f>
        <v>93</v>
      </c>
      <c r="W19" s="251">
        <f>MAX(AB4:AB140)</f>
        <v>0.13298076013381088</v>
      </c>
      <c r="X19" s="210">
        <v>-21</v>
      </c>
      <c r="Y19" s="210">
        <f t="shared" si="0"/>
        <v>87</v>
      </c>
      <c r="Z19" s="210">
        <f t="shared" si="1"/>
        <v>1.5905226996039291E-3</v>
      </c>
      <c r="AA19" s="210">
        <f t="shared" si="2"/>
        <v>72</v>
      </c>
      <c r="AB19" s="210">
        <f t="shared" si="3"/>
        <v>3.044906802788198E-12</v>
      </c>
      <c r="AF19" s="211">
        <v>0</v>
      </c>
      <c r="AG19" s="211">
        <f t="shared" si="4"/>
        <v>108</v>
      </c>
      <c r="AH19" s="211">
        <f t="shared" si="5"/>
        <v>0.5</v>
      </c>
      <c r="AI19" s="211">
        <f t="shared" si="6"/>
        <v>4.9867785050179088E-2</v>
      </c>
    </row>
    <row r="20" spans="1:35" ht="21.75" customHeight="1">
      <c r="C20" s="252" t="s">
        <v>160</v>
      </c>
      <c r="D20" s="253">
        <f>ABS(C15-G15)</f>
        <v>15</v>
      </c>
      <c r="E20" s="253" t="s">
        <v>152</v>
      </c>
      <c r="P20" s="213">
        <v>2</v>
      </c>
      <c r="Q20" s="213"/>
      <c r="R20" s="213"/>
      <c r="S20" s="213"/>
      <c r="T20" s="210">
        <f>$T$18</f>
        <v>10</v>
      </c>
      <c r="U20" s="251">
        <v>0.2</v>
      </c>
      <c r="W20" s="251"/>
      <c r="X20" s="210">
        <v>-20</v>
      </c>
      <c r="Y20" s="210">
        <f t="shared" si="0"/>
        <v>88</v>
      </c>
      <c r="Z20" s="210">
        <f t="shared" si="1"/>
        <v>2.1910375616960675E-3</v>
      </c>
      <c r="AA20" s="210">
        <f t="shared" si="2"/>
        <v>73</v>
      </c>
      <c r="AB20" s="210">
        <f t="shared" si="3"/>
        <v>2.9703000624507176E-11</v>
      </c>
      <c r="AF20" s="211">
        <v>0.2</v>
      </c>
      <c r="AG20" s="211">
        <f t="shared" si="4"/>
        <v>108.2</v>
      </c>
      <c r="AH20" s="211">
        <f t="shared" si="5"/>
        <v>0.50997251819523814</v>
      </c>
      <c r="AI20" s="211">
        <f t="shared" si="6"/>
        <v>4.9852203802047725E-2</v>
      </c>
    </row>
    <row r="21" spans="1:35" ht="20.25" customHeight="1">
      <c r="A21" s="254" t="str">
        <f>IF(D20&lt;K5,"ICP-MS results are compatible with CRM SLRS-5","ICP-MS results are NOT compatible with CRM SLRS-5 ")</f>
        <v>ICP-MS results are compatible with CRM SLRS-5</v>
      </c>
      <c r="B21" s="254"/>
      <c r="C21" s="254"/>
      <c r="D21" s="254"/>
      <c r="E21" s="254"/>
      <c r="F21" s="254"/>
      <c r="G21" s="254"/>
      <c r="H21" s="254"/>
      <c r="I21" s="254"/>
      <c r="J21" s="254"/>
      <c r="K21" s="254"/>
      <c r="L21" s="254"/>
      <c r="M21" s="254"/>
      <c r="P21" s="213">
        <v>3</v>
      </c>
      <c r="Q21" s="213"/>
      <c r="R21" s="213"/>
      <c r="S21" s="213"/>
      <c r="T21" s="210">
        <f>$T$18</f>
        <v>10</v>
      </c>
      <c r="U21" s="251">
        <v>0.3</v>
      </c>
      <c r="W21" s="251"/>
      <c r="X21" s="210">
        <v>-19</v>
      </c>
      <c r="Y21" s="210">
        <f t="shared" si="0"/>
        <v>89</v>
      </c>
      <c r="Z21" s="210">
        <f t="shared" si="1"/>
        <v>2.9714876037392258E-3</v>
      </c>
      <c r="AA21" s="210">
        <f t="shared" si="2"/>
        <v>74</v>
      </c>
      <c r="AB21" s="210">
        <f t="shared" si="3"/>
        <v>2.5928160226898982E-10</v>
      </c>
      <c r="AF21" s="211">
        <v>0.4</v>
      </c>
      <c r="AG21" s="211">
        <f t="shared" si="4"/>
        <v>108.4</v>
      </c>
      <c r="AH21" s="211">
        <f t="shared" si="5"/>
        <v>0.51993880583837271</v>
      </c>
      <c r="AI21" s="211">
        <f t="shared" si="6"/>
        <v>4.9805489261845498E-2</v>
      </c>
    </row>
    <row r="22" spans="1:35" ht="24.75" customHeight="1">
      <c r="B22" s="224" t="s">
        <v>161</v>
      </c>
      <c r="C22" s="255">
        <f>D20/C16</f>
        <v>5</v>
      </c>
      <c r="E22" s="223"/>
      <c r="F22" s="256" t="s">
        <v>162</v>
      </c>
      <c r="G22" s="257">
        <f>D20/K3</f>
        <v>1.7556172079419585</v>
      </c>
      <c r="P22" s="213">
        <v>4</v>
      </c>
      <c r="Q22" s="213"/>
      <c r="R22" s="213"/>
      <c r="S22" s="213"/>
      <c r="T22" s="210">
        <f>$T$18</f>
        <v>10</v>
      </c>
      <c r="U22" s="251">
        <v>0.4</v>
      </c>
      <c r="W22" s="251"/>
      <c r="X22" s="210">
        <v>-18</v>
      </c>
      <c r="Y22" s="210">
        <f t="shared" si="0"/>
        <v>90</v>
      </c>
      <c r="Z22" s="210">
        <f t="shared" si="1"/>
        <v>3.9674564794584272E-3</v>
      </c>
      <c r="AA22" s="210">
        <f t="shared" si="2"/>
        <v>75</v>
      </c>
      <c r="AB22" s="210">
        <f t="shared" si="3"/>
        <v>2.0252942832744286E-9</v>
      </c>
      <c r="AF22" s="211">
        <v>0.6</v>
      </c>
      <c r="AG22" s="211">
        <f t="shared" si="4"/>
        <v>108.6</v>
      </c>
      <c r="AH22" s="211">
        <f t="shared" si="5"/>
        <v>0.52989264405289449</v>
      </c>
      <c r="AI22" s="211">
        <f t="shared" si="6"/>
        <v>4.972772895093714E-2</v>
      </c>
    </row>
    <row r="23" spans="1:35" ht="20.25" customHeight="1">
      <c r="A23" s="258" t="s">
        <v>163</v>
      </c>
      <c r="B23" s="258"/>
      <c r="C23" s="258"/>
      <c r="D23" s="258"/>
      <c r="E23" s="258"/>
      <c r="F23" s="258"/>
      <c r="G23" s="258"/>
      <c r="H23" s="258"/>
      <c r="I23" s="258"/>
      <c r="J23" s="258"/>
      <c r="K23" s="258"/>
      <c r="L23" s="258"/>
      <c r="M23" s="258"/>
      <c r="N23" s="259"/>
      <c r="O23" s="259"/>
      <c r="P23" s="213">
        <v>5</v>
      </c>
      <c r="Q23" s="213"/>
      <c r="R23" s="213"/>
      <c r="S23" s="213"/>
      <c r="T23" s="210">
        <f>$T$18</f>
        <v>10</v>
      </c>
      <c r="U23" s="251">
        <v>0.5</v>
      </c>
      <c r="X23" s="210">
        <v>-17</v>
      </c>
      <c r="Y23" s="210">
        <f t="shared" si="0"/>
        <v>91</v>
      </c>
      <c r="Z23" s="210">
        <f t="shared" si="1"/>
        <v>5.2151231570423265E-3</v>
      </c>
      <c r="AA23" s="210">
        <f t="shared" si="2"/>
        <v>76</v>
      </c>
      <c r="AB23" s="210">
        <f t="shared" si="3"/>
        <v>1.4156295821516289E-8</v>
      </c>
      <c r="AF23" s="211">
        <v>0.8</v>
      </c>
      <c r="AG23" s="211">
        <f t="shared" si="4"/>
        <v>108.8</v>
      </c>
      <c r="AH23" s="211">
        <f t="shared" si="5"/>
        <v>0.53982783727702888</v>
      </c>
      <c r="AI23" s="211">
        <f t="shared" si="6"/>
        <v>4.9619068434626476E-2</v>
      </c>
    </row>
    <row r="24" spans="1:35">
      <c r="E24" s="223"/>
      <c r="O24" s="213"/>
      <c r="P24" s="213">
        <v>6</v>
      </c>
      <c r="Q24" s="213"/>
      <c r="R24" s="213"/>
      <c r="S24" s="213"/>
      <c r="X24" s="210">
        <v>-16</v>
      </c>
      <c r="Y24" s="210">
        <f t="shared" si="0"/>
        <v>92</v>
      </c>
      <c r="Z24" s="210">
        <f t="shared" si="1"/>
        <v>6.7488708141485079E-3</v>
      </c>
      <c r="AA24" s="210">
        <f t="shared" si="2"/>
        <v>77</v>
      </c>
      <c r="AB24" s="210">
        <f t="shared" si="3"/>
        <v>8.8543396950730421E-8</v>
      </c>
      <c r="AF24" s="211">
        <v>1</v>
      </c>
      <c r="AG24" s="211">
        <f t="shared" si="4"/>
        <v>109</v>
      </c>
      <c r="AH24" s="211">
        <f t="shared" si="5"/>
        <v>0.54973822483011292</v>
      </c>
      <c r="AI24" s="211">
        <f t="shared" si="6"/>
        <v>4.947971086809369E-2</v>
      </c>
    </row>
    <row r="25" spans="1:35">
      <c r="E25" s="223"/>
      <c r="O25" s="213"/>
      <c r="P25" s="213">
        <v>9</v>
      </c>
      <c r="Q25" s="213"/>
      <c r="R25" s="213"/>
      <c r="S25" s="213"/>
      <c r="X25" s="210">
        <v>-15</v>
      </c>
      <c r="Y25" s="210">
        <f t="shared" si="0"/>
        <v>93</v>
      </c>
      <c r="Z25" s="210">
        <f t="shared" si="1"/>
        <v>8.5982844783364879E-3</v>
      </c>
      <c r="AA25" s="210">
        <f t="shared" si="2"/>
        <v>78</v>
      </c>
      <c r="AB25" s="210">
        <f t="shared" si="3"/>
        <v>4.9557317157809919E-7</v>
      </c>
      <c r="AF25" s="211">
        <v>1.2</v>
      </c>
      <c r="AG25" s="211">
        <f t="shared" si="4"/>
        <v>109.2</v>
      </c>
      <c r="AH25" s="211">
        <f t="shared" si="5"/>
        <v>0.55961769237024273</v>
      </c>
      <c r="AI25" s="211">
        <f t="shared" si="6"/>
        <v>4.9309916363486112E-2</v>
      </c>
    </row>
    <row r="26" spans="1:35">
      <c r="E26" s="223"/>
      <c r="O26" s="213"/>
      <c r="P26" s="213">
        <v>10</v>
      </c>
      <c r="Q26" s="213"/>
      <c r="R26" s="213"/>
      <c r="S26" s="213"/>
      <c r="X26" s="210">
        <v>-14</v>
      </c>
      <c r="Y26" s="210">
        <f t="shared" si="0"/>
        <v>94</v>
      </c>
      <c r="Z26" s="210">
        <f t="shared" si="1"/>
        <v>1.0784664853313941E-2</v>
      </c>
      <c r="AA26" s="210">
        <f t="shared" si="2"/>
        <v>79</v>
      </c>
      <c r="AB26" s="210">
        <f t="shared" si="3"/>
        <v>2.4820152902099967E-6</v>
      </c>
      <c r="AF26" s="211">
        <v>1.4</v>
      </c>
      <c r="AG26" s="211">
        <f t="shared" si="4"/>
        <v>109.4</v>
      </c>
      <c r="AH26" s="211">
        <f t="shared" si="5"/>
        <v>0.569460183207674</v>
      </c>
      <c r="AI26" s="211">
        <f t="shared" si="6"/>
        <v>4.9110001180922409E-2</v>
      </c>
    </row>
    <row r="27" spans="1:35">
      <c r="E27" s="223"/>
      <c r="O27" s="213"/>
      <c r="P27" s="213"/>
      <c r="Q27" s="213"/>
      <c r="R27" s="213"/>
      <c r="S27" s="213"/>
      <c r="X27" s="210">
        <v>-13</v>
      </c>
      <c r="Y27" s="210">
        <f t="shared" si="0"/>
        <v>95</v>
      </c>
      <c r="Z27" s="210">
        <f t="shared" si="1"/>
        <v>1.3317283516323134E-2</v>
      </c>
      <c r="AA27" s="210">
        <f t="shared" si="2"/>
        <v>80</v>
      </c>
      <c r="AB27" s="210">
        <f t="shared" si="3"/>
        <v>1.1123620798546141E-5</v>
      </c>
      <c r="AF27" s="211">
        <v>1.6</v>
      </c>
      <c r="AG27" s="211">
        <f t="shared" si="4"/>
        <v>109.6</v>
      </c>
      <c r="AH27" s="211">
        <f t="shared" si="5"/>
        <v>0.57925970943910277</v>
      </c>
      <c r="AI27" s="211">
        <f t="shared" si="6"/>
        <v>4.8880336746931999E-2</v>
      </c>
    </row>
    <row r="28" spans="1:35" ht="15">
      <c r="E28" s="223"/>
      <c r="O28" s="213"/>
      <c r="P28"/>
      <c r="Q28" s="213"/>
      <c r="R28" s="213"/>
      <c r="S28" s="213"/>
      <c r="X28" s="210">
        <v>-12</v>
      </c>
      <c r="Y28" s="210">
        <f t="shared" si="0"/>
        <v>96</v>
      </c>
      <c r="Z28" s="210">
        <f t="shared" si="1"/>
        <v>1.6189699458236468E-2</v>
      </c>
      <c r="AA28" s="210">
        <f t="shared" si="2"/>
        <v>81</v>
      </c>
      <c r="AB28" s="210">
        <f t="shared" si="3"/>
        <v>4.4610075254961789E-5</v>
      </c>
      <c r="AF28" s="211">
        <v>1.80000000000001</v>
      </c>
      <c r="AG28" s="211">
        <f t="shared" si="4"/>
        <v>109.80000000000001</v>
      </c>
      <c r="AH28" s="211">
        <f t="shared" si="5"/>
        <v>0.58901036286873021</v>
      </c>
      <c r="AI28" s="211">
        <f t="shared" si="6"/>
        <v>4.862134850459366E-2</v>
      </c>
    </row>
    <row r="29" spans="1:35">
      <c r="E29" s="223"/>
      <c r="S29" s="213"/>
      <c r="X29" s="210">
        <v>-11</v>
      </c>
      <c r="Y29" s="210">
        <f t="shared" si="0"/>
        <v>97</v>
      </c>
      <c r="Z29" s="210">
        <f t="shared" si="1"/>
        <v>1.9376533182286652E-2</v>
      </c>
      <c r="AA29" s="210">
        <f t="shared" si="2"/>
        <v>82</v>
      </c>
      <c r="AB29" s="210">
        <f t="shared" si="3"/>
        <v>1.6009021720694023E-4</v>
      </c>
      <c r="AF29" s="211">
        <v>2.0000000000000102</v>
      </c>
      <c r="AG29" s="211">
        <f t="shared" si="4"/>
        <v>110.00000000000001</v>
      </c>
      <c r="AH29" s="211">
        <f t="shared" si="5"/>
        <v>0.59870632568292437</v>
      </c>
      <c r="AI29" s="211">
        <f t="shared" si="6"/>
        <v>4.8333514600356134E-2</v>
      </c>
    </row>
    <row r="30" spans="1:35">
      <c r="E30" s="223"/>
      <c r="S30" s="213"/>
      <c r="X30" s="210">
        <v>-10</v>
      </c>
      <c r="Y30" s="210">
        <f t="shared" si="0"/>
        <v>98</v>
      </c>
      <c r="Z30" s="210">
        <f t="shared" si="1"/>
        <v>2.2831135673627739E-2</v>
      </c>
      <c r="AA30" s="210">
        <f t="shared" si="2"/>
        <v>83</v>
      </c>
      <c r="AB30" s="210">
        <f t="shared" si="3"/>
        <v>5.140929987637018E-4</v>
      </c>
      <c r="AF30" s="211">
        <v>2.2000000000000099</v>
      </c>
      <c r="AG30" s="211">
        <f t="shared" si="4"/>
        <v>110.20000000000002</v>
      </c>
      <c r="AH30" s="211">
        <f t="shared" si="5"/>
        <v>0.60834188084639562</v>
      </c>
      <c r="AI30" s="211">
        <f t="shared" si="6"/>
        <v>4.8017364413213068E-2</v>
      </c>
    </row>
    <row r="31" spans="1:35">
      <c r="E31" s="223"/>
      <c r="X31" s="210">
        <v>-9</v>
      </c>
      <c r="Y31" s="210">
        <f t="shared" si="0"/>
        <v>99</v>
      </c>
      <c r="Z31" s="210">
        <f t="shared" si="1"/>
        <v>2.6484580721962435E-2</v>
      </c>
      <c r="AA31" s="210">
        <f t="shared" si="2"/>
        <v>84</v>
      </c>
      <c r="AB31" s="210">
        <f t="shared" si="3"/>
        <v>1.4772828039793357E-3</v>
      </c>
      <c r="AF31" s="211">
        <v>2.4000000000000101</v>
      </c>
      <c r="AG31" s="211">
        <f t="shared" si="4"/>
        <v>110.4</v>
      </c>
      <c r="AH31" s="211">
        <f t="shared" si="5"/>
        <v>0.61791142218895301</v>
      </c>
      <c r="AI31" s="211">
        <f t="shared" si="6"/>
        <v>4.7673476932565503E-2</v>
      </c>
    </row>
    <row r="32" spans="1:35">
      <c r="E32" s="223"/>
      <c r="X32" s="210">
        <v>-8</v>
      </c>
      <c r="Y32" s="210">
        <f t="shared" si="0"/>
        <v>100</v>
      </c>
      <c r="Z32" s="210">
        <f t="shared" si="1"/>
        <v>3.0246340564892921E-2</v>
      </c>
      <c r="AA32" s="210">
        <f t="shared" si="2"/>
        <v>85</v>
      </c>
      <c r="AB32" s="210">
        <f t="shared" si="3"/>
        <v>3.798662007932481E-3</v>
      </c>
      <c r="AF32" s="211">
        <v>2.6000000000000099</v>
      </c>
      <c r="AG32" s="211">
        <f t="shared" si="4"/>
        <v>110.60000000000001</v>
      </c>
      <c r="AH32" s="211">
        <f t="shared" si="5"/>
        <v>0.62740946415328447</v>
      </c>
      <c r="AI32" s="211">
        <f t="shared" si="6"/>
        <v>4.7302478991727417E-2</v>
      </c>
    </row>
    <row r="33" spans="5:35">
      <c r="E33" s="223"/>
      <c r="X33" s="210">
        <v>-7</v>
      </c>
      <c r="Y33" s="210">
        <f t="shared" si="0"/>
        <v>101</v>
      </c>
      <c r="Z33" s="210">
        <f t="shared" si="1"/>
        <v>3.400687479731794E-2</v>
      </c>
      <c r="AA33" s="210">
        <f t="shared" si="2"/>
        <v>86</v>
      </c>
      <c r="AB33" s="210">
        <f t="shared" si="3"/>
        <v>8.7406296979031604E-3</v>
      </c>
      <c r="AF33" s="211">
        <v>2.80000000000001</v>
      </c>
      <c r="AG33" s="211">
        <f t="shared" si="4"/>
        <v>110.80000000000001</v>
      </c>
      <c r="AH33" s="211">
        <f t="shared" si="5"/>
        <v>0.63683065117561966</v>
      </c>
      <c r="AI33" s="211">
        <f t="shared" si="6"/>
        <v>4.6905043364617219E-2</v>
      </c>
    </row>
    <row r="34" spans="5:35">
      <c r="E34" s="223"/>
      <c r="X34" s="210">
        <v>-6</v>
      </c>
      <c r="Y34" s="210">
        <f t="shared" si="0"/>
        <v>102</v>
      </c>
      <c r="Z34" s="210">
        <f t="shared" si="1"/>
        <v>3.7642179019350554E-2</v>
      </c>
      <c r="AA34" s="210">
        <f t="shared" si="2"/>
        <v>87</v>
      </c>
      <c r="AB34" s="210">
        <f t="shared" si="3"/>
        <v>1.7996988837729353E-2</v>
      </c>
      <c r="AF34" s="211">
        <v>3.0000000000000102</v>
      </c>
      <c r="AG34" s="211">
        <f t="shared" si="4"/>
        <v>111.00000000000001</v>
      </c>
      <c r="AH34" s="211">
        <f t="shared" si="5"/>
        <v>0.64616976667272441</v>
      </c>
      <c r="AI34" s="211">
        <f t="shared" si="6"/>
        <v>4.6481886733721084E-2</v>
      </c>
    </row>
    <row r="35" spans="5:35">
      <c r="E35" s="223"/>
      <c r="X35" s="210">
        <v>-5</v>
      </c>
      <c r="Y35" s="210">
        <f t="shared" si="0"/>
        <v>103</v>
      </c>
      <c r="Z35" s="210">
        <f t="shared" si="1"/>
        <v>4.1020121068796885E-2</v>
      </c>
      <c r="AA35" s="210">
        <f t="shared" si="2"/>
        <v>88</v>
      </c>
      <c r="AB35" s="210">
        <f t="shared" si="3"/>
        <v>3.3159046264249557E-2</v>
      </c>
      <c r="AF35" s="211">
        <v>3.2000000000000099</v>
      </c>
      <c r="AG35" s="211">
        <f t="shared" si="4"/>
        <v>111.20000000000002</v>
      </c>
      <c r="AH35" s="211">
        <f t="shared" si="5"/>
        <v>0.65542174161032496</v>
      </c>
      <c r="AI35" s="211">
        <f t="shared" si="6"/>
        <v>4.6033767537915375E-2</v>
      </c>
    </row>
    <row r="36" spans="5:35">
      <c r="E36" s="223"/>
      <c r="X36" s="210">
        <v>-4</v>
      </c>
      <c r="Y36" s="210">
        <f t="shared" si="0"/>
        <v>104</v>
      </c>
      <c r="Z36" s="210">
        <f t="shared" si="1"/>
        <v>4.4008165845537441E-2</v>
      </c>
      <c r="AA36" s="210">
        <f t="shared" si="2"/>
        <v>89</v>
      </c>
      <c r="AB36" s="210">
        <f t="shared" si="3"/>
        <v>5.4670024891997876E-2</v>
      </c>
      <c r="AF36" s="211">
        <v>3.4000000000000101</v>
      </c>
      <c r="AG36" s="211">
        <f t="shared" si="4"/>
        <v>111.4</v>
      </c>
      <c r="AH36" s="211">
        <f t="shared" si="5"/>
        <v>0.66458166262983076</v>
      </c>
      <c r="AI36" s="211">
        <f t="shared" si="6"/>
        <v>4.5561483709188291E-2</v>
      </c>
    </row>
    <row r="37" spans="5:35">
      <c r="X37" s="210">
        <v>-3</v>
      </c>
      <c r="Y37" s="210">
        <f t="shared" si="0"/>
        <v>105</v>
      </c>
      <c r="Z37" s="210">
        <f t="shared" si="1"/>
        <v>4.6481886733721119E-2</v>
      </c>
      <c r="AA37" s="210">
        <f t="shared" si="2"/>
        <v>90</v>
      </c>
      <c r="AB37" s="210">
        <f t="shared" si="3"/>
        <v>8.0656908173047798E-2</v>
      </c>
      <c r="AF37" s="211">
        <v>3.6000000000000099</v>
      </c>
      <c r="AG37" s="211">
        <f t="shared" si="4"/>
        <v>111.60000000000001</v>
      </c>
      <c r="AH37" s="211">
        <f t="shared" si="5"/>
        <v>0.67364477971208037</v>
      </c>
      <c r="AI37" s="211">
        <f t="shared" si="6"/>
        <v>4.5065870307705973E-2</v>
      </c>
    </row>
    <row r="38" spans="5:35">
      <c r="X38" s="210">
        <v>-2</v>
      </c>
      <c r="Y38" s="210">
        <f t="shared" si="0"/>
        <v>106</v>
      </c>
      <c r="Z38" s="210">
        <f t="shared" si="1"/>
        <v>4.8333514600356155E-2</v>
      </c>
      <c r="AA38" s="210">
        <f t="shared" si="2"/>
        <v>91</v>
      </c>
      <c r="AB38" s="210">
        <f t="shared" si="3"/>
        <v>0.10648266850745074</v>
      </c>
      <c r="AF38" s="211">
        <v>3.80000000000001</v>
      </c>
      <c r="AG38" s="211">
        <f t="shared" si="4"/>
        <v>111.80000000000001</v>
      </c>
      <c r="AH38" s="211">
        <f t="shared" si="5"/>
        <v>0.68260651335874145</v>
      </c>
      <c r="AI38" s="211">
        <f t="shared" si="6"/>
        <v>4.4547797065022876E-2</v>
      </c>
    </row>
    <row r="39" spans="5:35" ht="13.5" customHeight="1">
      <c r="X39" s="210">
        <v>-1</v>
      </c>
      <c r="Y39" s="210">
        <f t="shared" si="0"/>
        <v>107</v>
      </c>
      <c r="Z39" s="210">
        <f t="shared" si="1"/>
        <v>4.947971086809369E-2</v>
      </c>
      <c r="AA39" s="210">
        <f t="shared" si="2"/>
        <v>92</v>
      </c>
      <c r="AB39" s="210">
        <f t="shared" si="3"/>
        <v>0.12579440923099772</v>
      </c>
      <c r="AF39" s="211">
        <v>4.0000000000000098</v>
      </c>
      <c r="AG39" s="211">
        <f t="shared" si="4"/>
        <v>112.00000000000001</v>
      </c>
      <c r="AH39" s="211">
        <f t="shared" si="5"/>
        <v>0.69146246127401367</v>
      </c>
      <c r="AI39" s="211">
        <f t="shared" si="6"/>
        <v>4.4008165845537399E-2</v>
      </c>
    </row>
    <row r="40" spans="5:35">
      <c r="X40" s="210">
        <v>0</v>
      </c>
      <c r="Y40" s="210">
        <f t="shared" si="0"/>
        <v>108</v>
      </c>
      <c r="Z40" s="210">
        <f t="shared" si="1"/>
        <v>4.9867785050179088E-2</v>
      </c>
      <c r="AA40" s="210">
        <f t="shared" si="2"/>
        <v>93</v>
      </c>
      <c r="AB40" s="210">
        <f t="shared" si="3"/>
        <v>0.13298076013381088</v>
      </c>
      <c r="AF40" s="211">
        <v>-4</v>
      </c>
      <c r="AG40" s="211">
        <f t="shared" ref="AG40:AG80" si="7">AF40+$F$3</f>
        <v>89</v>
      </c>
      <c r="AH40" s="211">
        <f t="shared" si="5"/>
        <v>8.7744750957383603E-3</v>
      </c>
      <c r="AI40" s="211">
        <f t="shared" ref="AI40:AI80" si="8">NORMDIST(AG40,$F$3,$F$4,FALSE)</f>
        <v>5.4670024891997876E-2</v>
      </c>
    </row>
    <row r="41" spans="5:35">
      <c r="X41" s="210">
        <v>1</v>
      </c>
      <c r="Y41" s="210">
        <f t="shared" si="0"/>
        <v>109</v>
      </c>
      <c r="Z41" s="210">
        <f t="shared" si="1"/>
        <v>4.947971086809369E-2</v>
      </c>
      <c r="AA41" s="210">
        <f t="shared" si="2"/>
        <v>94</v>
      </c>
      <c r="AB41" s="210">
        <f t="shared" si="3"/>
        <v>0.12579440923099772</v>
      </c>
      <c r="AF41" s="211">
        <v>-3.8</v>
      </c>
      <c r="AG41" s="211">
        <f t="shared" si="7"/>
        <v>89.2</v>
      </c>
      <c r="AH41" s="211">
        <f t="shared" si="5"/>
        <v>9.3867055348385835E-3</v>
      </c>
      <c r="AI41" s="211">
        <f t="shared" si="8"/>
        <v>5.9619472164846914E-2</v>
      </c>
    </row>
    <row r="42" spans="5:35">
      <c r="X42" s="210">
        <v>2</v>
      </c>
      <c r="Y42" s="210">
        <f t="shared" si="0"/>
        <v>110</v>
      </c>
      <c r="Z42" s="210">
        <f t="shared" si="1"/>
        <v>4.8333514600356155E-2</v>
      </c>
      <c r="AA42" s="210">
        <f t="shared" si="2"/>
        <v>95</v>
      </c>
      <c r="AB42" s="210">
        <f t="shared" si="3"/>
        <v>0.10648266850745074</v>
      </c>
      <c r="AF42" s="211">
        <v>-3.6</v>
      </c>
      <c r="AG42" s="211">
        <f t="shared" si="7"/>
        <v>89.4</v>
      </c>
      <c r="AH42" s="211">
        <f t="shared" si="5"/>
        <v>1.0035980100274081E-2</v>
      </c>
      <c r="AI42" s="211">
        <f t="shared" si="8"/>
        <v>6.4728684994404456E-2</v>
      </c>
    </row>
    <row r="43" spans="5:35">
      <c r="X43" s="210">
        <v>3</v>
      </c>
      <c r="Y43" s="210">
        <f t="shared" si="0"/>
        <v>111</v>
      </c>
      <c r="Z43" s="210">
        <f t="shared" si="1"/>
        <v>4.6481886733721119E-2</v>
      </c>
      <c r="AA43" s="210">
        <f t="shared" si="2"/>
        <v>96</v>
      </c>
      <c r="AB43" s="210">
        <f t="shared" si="3"/>
        <v>8.0656908173047798E-2</v>
      </c>
      <c r="AF43" s="211">
        <v>-3.4</v>
      </c>
      <c r="AG43" s="211">
        <f t="shared" si="7"/>
        <v>89.6</v>
      </c>
      <c r="AH43" s="211">
        <f t="shared" si="5"/>
        <v>1.0724110021675783E-2</v>
      </c>
      <c r="AI43" s="211">
        <f t="shared" si="8"/>
        <v>6.996409870824126E-2</v>
      </c>
    </row>
    <row r="44" spans="5:35">
      <c r="X44" s="210">
        <v>4</v>
      </c>
      <c r="Y44" s="210">
        <f t="shared" si="0"/>
        <v>112</v>
      </c>
      <c r="Z44" s="210">
        <f t="shared" si="1"/>
        <v>4.4008165845537441E-2</v>
      </c>
      <c r="AA44" s="210">
        <f t="shared" si="2"/>
        <v>97</v>
      </c>
      <c r="AB44" s="210">
        <f t="shared" si="3"/>
        <v>5.4670024891997876E-2</v>
      </c>
      <c r="AF44" s="211">
        <v>-3.2</v>
      </c>
      <c r="AG44" s="211">
        <f t="shared" si="7"/>
        <v>89.8</v>
      </c>
      <c r="AH44" s="211">
        <f t="shared" si="5"/>
        <v>1.1452964916115214E-2</v>
      </c>
      <c r="AI44" s="211">
        <f t="shared" si="8"/>
        <v>7.5287609155708091E-2</v>
      </c>
    </row>
    <row r="45" spans="5:35">
      <c r="X45" s="210">
        <v>5</v>
      </c>
      <c r="Y45" s="210">
        <f t="shared" si="0"/>
        <v>113</v>
      </c>
      <c r="Z45" s="210">
        <f t="shared" si="1"/>
        <v>4.1020121068796885E-2</v>
      </c>
      <c r="AA45" s="210">
        <f t="shared" si="2"/>
        <v>98</v>
      </c>
      <c r="AB45" s="210">
        <f t="shared" si="3"/>
        <v>3.3159046264249557E-2</v>
      </c>
      <c r="AF45" s="260">
        <v>-3</v>
      </c>
      <c r="AG45" s="260">
        <f t="shared" si="7"/>
        <v>90</v>
      </c>
      <c r="AH45" s="260">
        <f t="shared" si="5"/>
        <v>1.2224472655044696E-2</v>
      </c>
      <c r="AI45" s="260">
        <f t="shared" si="8"/>
        <v>8.0656908173047798E-2</v>
      </c>
    </row>
    <row r="46" spans="5:35">
      <c r="X46" s="210">
        <v>6</v>
      </c>
      <c r="Y46" s="210">
        <f t="shared" si="0"/>
        <v>114</v>
      </c>
      <c r="Z46" s="210">
        <f t="shared" si="1"/>
        <v>3.7642179019350554E-2</v>
      </c>
      <c r="AA46" s="210">
        <f t="shared" si="2"/>
        <v>99</v>
      </c>
      <c r="AB46" s="210">
        <f t="shared" si="3"/>
        <v>1.7996988837729353E-2</v>
      </c>
      <c r="AF46" s="211">
        <v>-2.8</v>
      </c>
      <c r="AG46" s="211">
        <f t="shared" si="7"/>
        <v>90.2</v>
      </c>
      <c r="AH46" s="211">
        <f t="shared" si="5"/>
        <v>1.3040619073539634E-2</v>
      </c>
      <c r="AI46" s="211">
        <f t="shared" si="8"/>
        <v>8.6025941967745989E-2</v>
      </c>
    </row>
    <row r="47" spans="5:35">
      <c r="X47" s="210">
        <v>7</v>
      </c>
      <c r="Y47" s="210">
        <f t="shared" si="0"/>
        <v>115</v>
      </c>
      <c r="Z47" s="210">
        <f t="shared" si="1"/>
        <v>3.400687479731794E-2</v>
      </c>
      <c r="AA47" s="210">
        <f t="shared" si="2"/>
        <v>100</v>
      </c>
      <c r="AB47" s="210">
        <f t="shared" si="3"/>
        <v>8.7406296979031604E-3</v>
      </c>
      <c r="AF47" s="211">
        <v>-2.6</v>
      </c>
      <c r="AG47" s="211">
        <f t="shared" si="7"/>
        <v>90.4</v>
      </c>
      <c r="AH47" s="211">
        <f t="shared" si="5"/>
        <v>1.3903447513498632E-2</v>
      </c>
      <c r="AI47" s="211">
        <f t="shared" si="8"/>
        <v>9.1345489132342972E-2</v>
      </c>
    </row>
    <row r="48" spans="5:35">
      <c r="X48" s="210">
        <v>8</v>
      </c>
      <c r="Y48" s="210">
        <f t="shared" si="0"/>
        <v>116</v>
      </c>
      <c r="Z48" s="210">
        <f t="shared" si="1"/>
        <v>3.0246340564892921E-2</v>
      </c>
      <c r="AA48" s="210">
        <f t="shared" si="2"/>
        <v>101</v>
      </c>
      <c r="AB48" s="210">
        <f t="shared" si="3"/>
        <v>3.798662007932481E-3</v>
      </c>
      <c r="AF48" s="211">
        <v>-2.4</v>
      </c>
      <c r="AG48" s="211">
        <f t="shared" si="7"/>
        <v>90.6</v>
      </c>
      <c r="AH48" s="211">
        <f t="shared" si="5"/>
        <v>1.4815058192609892E-2</v>
      </c>
      <c r="AI48" s="211">
        <f t="shared" si="8"/>
        <v>9.6563850920494104E-2</v>
      </c>
    </row>
    <row r="49" spans="18:35">
      <c r="X49" s="210">
        <v>9</v>
      </c>
      <c r="Y49" s="210">
        <f t="shared" si="0"/>
        <v>117</v>
      </c>
      <c r="Z49" s="210">
        <f t="shared" si="1"/>
        <v>2.6484580721962435E-2</v>
      </c>
      <c r="AA49" s="210">
        <f t="shared" si="2"/>
        <v>102</v>
      </c>
      <c r="AB49" s="210">
        <f t="shared" si="3"/>
        <v>1.4772828039793357E-3</v>
      </c>
      <c r="AF49" s="211">
        <v>-2.2000000000000002</v>
      </c>
      <c r="AG49" s="211">
        <f t="shared" si="7"/>
        <v>90.8</v>
      </c>
      <c r="AH49" s="211">
        <f t="shared" si="5"/>
        <v>1.5777607391090485E-2</v>
      </c>
      <c r="AI49" s="211">
        <f t="shared" si="8"/>
        <v>0.10162764232017234</v>
      </c>
    </row>
    <row r="50" spans="18:35">
      <c r="R50" s="261">
        <f>C15</f>
        <v>93</v>
      </c>
      <c r="S50" s="262">
        <v>0.02</v>
      </c>
      <c r="X50" s="210">
        <v>10</v>
      </c>
      <c r="Y50" s="210">
        <f t="shared" si="0"/>
        <v>118</v>
      </c>
      <c r="Z50" s="210">
        <f t="shared" si="1"/>
        <v>2.2831135673627739E-2</v>
      </c>
      <c r="AA50" s="210">
        <f t="shared" si="2"/>
        <v>103</v>
      </c>
      <c r="AB50" s="210">
        <f t="shared" si="3"/>
        <v>5.140929987637018E-4</v>
      </c>
      <c r="AF50" s="260">
        <v>-2</v>
      </c>
      <c r="AG50" s="260">
        <f t="shared" si="7"/>
        <v>91</v>
      </c>
      <c r="AH50" s="260">
        <f t="shared" si="5"/>
        <v>1.67933064484488E-2</v>
      </c>
      <c r="AI50" s="260">
        <f t="shared" si="8"/>
        <v>0.10648266850745074</v>
      </c>
    </row>
    <row r="51" spans="18:35">
      <c r="R51" s="261">
        <f>G15</f>
        <v>108</v>
      </c>
      <c r="S51" s="262">
        <v>0.02</v>
      </c>
      <c r="X51" s="210">
        <v>11</v>
      </c>
      <c r="Y51" s="210">
        <f t="shared" si="0"/>
        <v>119</v>
      </c>
      <c r="Z51" s="210">
        <f t="shared" si="1"/>
        <v>1.9376533182286652E-2</v>
      </c>
      <c r="AA51" s="210">
        <f t="shared" si="2"/>
        <v>104</v>
      </c>
      <c r="AB51" s="210">
        <f t="shared" si="3"/>
        <v>1.6009021720694023E-4</v>
      </c>
      <c r="AF51" s="211">
        <v>-1.8</v>
      </c>
      <c r="AG51" s="211">
        <f t="shared" si="7"/>
        <v>91.2</v>
      </c>
      <c r="AH51" s="211">
        <f t="shared" si="5"/>
        <v>1.7864420562816553E-2</v>
      </c>
      <c r="AI51" s="211">
        <f t="shared" si="8"/>
        <v>0.11107486763059994</v>
      </c>
    </row>
    <row r="52" spans="18:35">
      <c r="X52" s="210">
        <v>12</v>
      </c>
      <c r="Y52" s="210">
        <f t="shared" si="0"/>
        <v>120</v>
      </c>
      <c r="Z52" s="210">
        <f t="shared" si="1"/>
        <v>1.6189699458236468E-2</v>
      </c>
      <c r="AA52" s="210">
        <f t="shared" si="2"/>
        <v>105</v>
      </c>
      <c r="AB52" s="210">
        <f t="shared" si="3"/>
        <v>4.4610075254961789E-5</v>
      </c>
      <c r="AF52" s="211">
        <v>-1.6</v>
      </c>
      <c r="AG52" s="211">
        <f t="shared" si="7"/>
        <v>91.4</v>
      </c>
      <c r="AH52" s="211">
        <f t="shared" si="5"/>
        <v>1.8993267385738571E-2</v>
      </c>
      <c r="AI52" s="211">
        <f t="shared" si="8"/>
        <v>0.11535129772564108</v>
      </c>
    </row>
    <row r="53" spans="18:35">
      <c r="X53" s="210">
        <v>13</v>
      </c>
      <c r="Y53" s="210">
        <f t="shared" si="0"/>
        <v>121</v>
      </c>
      <c r="Z53" s="210">
        <f t="shared" si="1"/>
        <v>1.3317283516323134E-2</v>
      </c>
      <c r="AA53" s="210">
        <f t="shared" si="2"/>
        <v>106</v>
      </c>
      <c r="AB53" s="210">
        <f t="shared" si="3"/>
        <v>1.1123620798546141E-5</v>
      </c>
      <c r="AF53" s="211">
        <v>-1.4</v>
      </c>
      <c r="AG53" s="211">
        <f t="shared" si="7"/>
        <v>91.6</v>
      </c>
      <c r="AH53" s="211">
        <f t="shared" si="5"/>
        <v>2.0182215405704348E-2</v>
      </c>
      <c r="AI53" s="211">
        <f t="shared" si="8"/>
        <v>0.11926114305598955</v>
      </c>
    </row>
    <row r="54" spans="18:35">
      <c r="X54" s="210">
        <v>14</v>
      </c>
      <c r="Y54" s="210">
        <f t="shared" si="0"/>
        <v>122</v>
      </c>
      <c r="Z54" s="210">
        <f t="shared" si="1"/>
        <v>1.0784664853313941E-2</v>
      </c>
      <c r="AA54" s="210">
        <f t="shared" si="2"/>
        <v>107</v>
      </c>
      <c r="AB54" s="210">
        <f t="shared" si="3"/>
        <v>2.4820152902099967E-6</v>
      </c>
      <c r="AF54" s="211">
        <v>-1.2</v>
      </c>
      <c r="AG54" s="211">
        <f t="shared" si="7"/>
        <v>91.8</v>
      </c>
      <c r="AH54" s="211">
        <f t="shared" si="5"/>
        <v>2.1433682114152967E-2</v>
      </c>
      <c r="AI54" s="211">
        <f t="shared" si="8"/>
        <v>0.12275671343444106</v>
      </c>
    </row>
    <row r="55" spans="18:35" ht="25.5" customHeight="1">
      <c r="X55" s="210">
        <v>15</v>
      </c>
      <c r="Y55" s="210">
        <f>X55+$C$3</f>
        <v>123</v>
      </c>
      <c r="Z55" s="210">
        <f t="shared" si="1"/>
        <v>8.5982844783364879E-3</v>
      </c>
      <c r="AA55" s="210">
        <f t="shared" si="2"/>
        <v>108</v>
      </c>
      <c r="AB55" s="210">
        <f t="shared" si="3"/>
        <v>4.9557317157809919E-7</v>
      </c>
      <c r="AF55" s="211">
        <v>-1</v>
      </c>
      <c r="AG55" s="211">
        <f t="shared" si="7"/>
        <v>92</v>
      </c>
      <c r="AH55" s="211">
        <f t="shared" si="5"/>
        <v>2.2750131948179191E-2</v>
      </c>
      <c r="AI55" s="211">
        <f t="shared" si="8"/>
        <v>0.12579440923099772</v>
      </c>
    </row>
    <row r="56" spans="18:35">
      <c r="X56" s="210">
        <v>16</v>
      </c>
      <c r="Y56" s="210">
        <f t="shared" si="0"/>
        <v>124</v>
      </c>
      <c r="Z56" s="210">
        <f t="shared" si="1"/>
        <v>6.7488708141485079E-3</v>
      </c>
      <c r="AA56" s="210">
        <f t="shared" si="2"/>
        <v>109</v>
      </c>
      <c r="AB56" s="210">
        <f t="shared" si="3"/>
        <v>8.8543396950730421E-8</v>
      </c>
      <c r="AF56" s="211">
        <v>-0.8</v>
      </c>
      <c r="AG56" s="211">
        <f t="shared" si="7"/>
        <v>92.2</v>
      </c>
      <c r="AH56" s="211">
        <f t="shared" si="5"/>
        <v>2.4134074004724768E-2</v>
      </c>
      <c r="AI56" s="211">
        <f t="shared" si="8"/>
        <v>0.128335624865338</v>
      </c>
    </row>
    <row r="57" spans="18:35">
      <c r="X57" s="210">
        <v>17</v>
      </c>
      <c r="Y57" s="210">
        <f t="shared" si="0"/>
        <v>125</v>
      </c>
      <c r="Z57" s="210">
        <f t="shared" si="1"/>
        <v>5.2151231570423265E-3</v>
      </c>
      <c r="AA57" s="210">
        <f t="shared" si="2"/>
        <v>110</v>
      </c>
      <c r="AB57" s="210">
        <f t="shared" si="3"/>
        <v>1.4156295821516289E-8</v>
      </c>
      <c r="AF57" s="211">
        <v>-0.6</v>
      </c>
      <c r="AG57" s="211">
        <f t="shared" si="7"/>
        <v>92.4</v>
      </c>
      <c r="AH57" s="211">
        <f t="shared" si="5"/>
        <v>2.558805952163867E-2</v>
      </c>
      <c r="AI57" s="211">
        <f t="shared" si="8"/>
        <v>0.13034756465848535</v>
      </c>
    </row>
    <row r="58" spans="18:35">
      <c r="X58" s="210">
        <v>18</v>
      </c>
      <c r="Y58" s="210">
        <f t="shared" si="0"/>
        <v>126</v>
      </c>
      <c r="Z58" s="210">
        <f t="shared" si="1"/>
        <v>3.9674564794584272E-3</v>
      </c>
      <c r="AA58" s="210">
        <f t="shared" si="2"/>
        <v>111</v>
      </c>
      <c r="AB58" s="210">
        <f t="shared" si="3"/>
        <v>2.0252942832744286E-9</v>
      </c>
      <c r="AF58" s="211">
        <v>-0.4</v>
      </c>
      <c r="AG58" s="211">
        <f t="shared" si="7"/>
        <v>92.6</v>
      </c>
      <c r="AH58" s="211">
        <f t="shared" si="5"/>
        <v>2.7114679121649596E-2</v>
      </c>
      <c r="AI58" s="211">
        <f t="shared" si="8"/>
        <v>0.13180394696193923</v>
      </c>
    </row>
    <row r="59" spans="18:35">
      <c r="X59" s="210">
        <v>19</v>
      </c>
      <c r="Y59" s="210">
        <f t="shared" si="0"/>
        <v>127</v>
      </c>
      <c r="Z59" s="210">
        <f t="shared" si="1"/>
        <v>2.9714876037392258E-3</v>
      </c>
      <c r="AA59" s="210">
        <f t="shared" si="2"/>
        <v>112</v>
      </c>
      <c r="AB59" s="210">
        <f t="shared" si="3"/>
        <v>2.5928160226898982E-10</v>
      </c>
      <c r="AF59" s="211">
        <v>-0.2</v>
      </c>
      <c r="AG59" s="211">
        <f t="shared" si="7"/>
        <v>92.8</v>
      </c>
      <c r="AH59" s="211">
        <f t="shared" si="5"/>
        <v>2.8716559816001779E-2</v>
      </c>
      <c r="AI59" s="211">
        <f t="shared" si="8"/>
        <v>0.13268557543798407</v>
      </c>
    </row>
    <row r="60" spans="18:35">
      <c r="X60" s="210">
        <v>20</v>
      </c>
      <c r="Y60" s="210">
        <f t="shared" si="0"/>
        <v>128</v>
      </c>
      <c r="Z60" s="210">
        <f t="shared" si="1"/>
        <v>2.1910375616960675E-3</v>
      </c>
      <c r="AA60" s="210">
        <f t="shared" si="2"/>
        <v>113</v>
      </c>
      <c r="AB60" s="210">
        <f t="shared" si="3"/>
        <v>2.9703000624507176E-11</v>
      </c>
      <c r="AF60" s="211">
        <v>0</v>
      </c>
      <c r="AG60" s="211">
        <f t="shared" si="7"/>
        <v>93</v>
      </c>
      <c r="AH60" s="211">
        <f t="shared" si="5"/>
        <v>3.0396361765261368E-2</v>
      </c>
      <c r="AI60" s="211">
        <f t="shared" si="8"/>
        <v>0.13298076013381088</v>
      </c>
    </row>
    <row r="61" spans="18:35">
      <c r="X61" s="210">
        <v>21</v>
      </c>
      <c r="Y61" s="210">
        <f t="shared" si="0"/>
        <v>129</v>
      </c>
      <c r="Z61" s="210">
        <f t="shared" si="1"/>
        <v>1.5905226996039291E-3</v>
      </c>
      <c r="AA61" s="210">
        <f t="shared" si="2"/>
        <v>114</v>
      </c>
      <c r="AB61" s="210">
        <f t="shared" si="3"/>
        <v>3.044906802788198E-12</v>
      </c>
      <c r="AF61" s="211">
        <v>0.2</v>
      </c>
      <c r="AG61" s="211">
        <f t="shared" si="7"/>
        <v>93.2</v>
      </c>
      <c r="AH61" s="211">
        <f t="shared" si="5"/>
        <v>3.2156774795613727E-2</v>
      </c>
      <c r="AI61" s="211">
        <f t="shared" si="8"/>
        <v>0.13268557543798407</v>
      </c>
    </row>
    <row r="62" spans="18:35">
      <c r="X62" s="210">
        <v>22</v>
      </c>
      <c r="Y62" s="210">
        <f t="shared" si="0"/>
        <v>130</v>
      </c>
      <c r="Z62" s="210">
        <f t="shared" si="1"/>
        <v>1.1366953126988816E-3</v>
      </c>
      <c r="AA62" s="210">
        <f t="shared" si="2"/>
        <v>115</v>
      </c>
      <c r="AB62" s="210">
        <f t="shared" si="3"/>
        <v>2.7931402433965612E-13</v>
      </c>
      <c r="AF62" s="211">
        <v>0.4</v>
      </c>
      <c r="AG62" s="211">
        <f t="shared" si="7"/>
        <v>93.4</v>
      </c>
      <c r="AH62" s="211">
        <f t="shared" si="5"/>
        <v>3.4000514669822478E-2</v>
      </c>
      <c r="AI62" s="211">
        <f t="shared" si="8"/>
        <v>0.13180394696193923</v>
      </c>
    </row>
    <row r="63" spans="18:35">
      <c r="X63" s="210">
        <v>23</v>
      </c>
      <c r="Y63" s="210">
        <f t="shared" si="0"/>
        <v>131</v>
      </c>
      <c r="Z63" s="210">
        <f t="shared" si="1"/>
        <v>7.9976503884044456E-4</v>
      </c>
      <c r="AA63" s="210">
        <f t="shared" si="2"/>
        <v>116</v>
      </c>
      <c r="AB63" s="210">
        <f t="shared" si="3"/>
        <v>2.2927491303556144E-14</v>
      </c>
      <c r="AF63" s="211">
        <v>0.6</v>
      </c>
      <c r="AG63" s="211">
        <f t="shared" si="7"/>
        <v>93.6</v>
      </c>
      <c r="AH63" s="211">
        <f t="shared" si="5"/>
        <v>3.593031911292574E-2</v>
      </c>
      <c r="AI63" s="211">
        <f t="shared" si="8"/>
        <v>0.13034756465848535</v>
      </c>
    </row>
    <row r="64" spans="18:35">
      <c r="R64" s="213"/>
      <c r="X64" s="210">
        <v>24</v>
      </c>
      <c r="Y64" s="210">
        <f t="shared" si="0"/>
        <v>132</v>
      </c>
      <c r="Z64" s="210">
        <f t="shared" si="1"/>
        <v>5.5398105149225094E-4</v>
      </c>
      <c r="AA64" s="210">
        <f t="shared" si="2"/>
        <v>117</v>
      </c>
      <c r="AB64" s="210">
        <f t="shared" si="3"/>
        <v>1.6840903611789643E-15</v>
      </c>
      <c r="AF64" s="211">
        <v>0.8</v>
      </c>
      <c r="AG64" s="211">
        <f t="shared" si="7"/>
        <v>93.8</v>
      </c>
      <c r="AH64" s="211">
        <f t="shared" si="5"/>
        <v>3.7948943593689069E-2</v>
      </c>
      <c r="AI64" s="211">
        <f t="shared" si="8"/>
        <v>0.128335624865338</v>
      </c>
    </row>
    <row r="65" spans="18:35">
      <c r="R65" s="213"/>
      <c r="X65" s="210">
        <v>25</v>
      </c>
      <c r="Y65" s="210">
        <f t="shared" si="0"/>
        <v>133</v>
      </c>
      <c r="Z65" s="210">
        <f t="shared" si="1"/>
        <v>3.7778225439984452E-4</v>
      </c>
      <c r="AA65" s="210">
        <f t="shared" si="2"/>
        <v>118</v>
      </c>
      <c r="AB65" s="210">
        <f t="shared" si="3"/>
        <v>1.1069278149757401E-16</v>
      </c>
      <c r="AF65" s="211">
        <v>1</v>
      </c>
      <c r="AG65" s="211">
        <f t="shared" si="7"/>
        <v>94</v>
      </c>
      <c r="AH65" s="211">
        <f t="shared" si="5"/>
        <v>4.00591568638171E-2</v>
      </c>
      <c r="AI65" s="211">
        <f t="shared" si="8"/>
        <v>0.12579440923099772</v>
      </c>
    </row>
    <row r="66" spans="18:35">
      <c r="R66" s="213"/>
      <c r="S66" s="213"/>
      <c r="X66" s="210">
        <v>26</v>
      </c>
      <c r="Y66" s="210">
        <f t="shared" si="0"/>
        <v>134</v>
      </c>
      <c r="Z66" s="210">
        <f t="shared" si="1"/>
        <v>2.5363100716247101E-4</v>
      </c>
      <c r="AA66" s="210">
        <f t="shared" si="2"/>
        <v>119</v>
      </c>
      <c r="AB66" s="210">
        <f t="shared" si="3"/>
        <v>6.5105588439738261E-18</v>
      </c>
      <c r="AF66" s="211">
        <v>1.2</v>
      </c>
      <c r="AG66" s="211">
        <f t="shared" si="7"/>
        <v>94.2</v>
      </c>
      <c r="AH66" s="211">
        <f t="shared" si="5"/>
        <v>4.2263736257952475E-2</v>
      </c>
      <c r="AI66" s="211">
        <f t="shared" si="8"/>
        <v>0.12275671343444106</v>
      </c>
    </row>
    <row r="67" spans="18:35">
      <c r="R67" s="213"/>
      <c r="S67" s="213"/>
      <c r="X67" s="210">
        <v>27</v>
      </c>
      <c r="Y67" s="210">
        <f t="shared" si="0"/>
        <v>135</v>
      </c>
      <c r="Z67" s="210">
        <f t="shared" si="1"/>
        <v>1.6763985918629722E-4</v>
      </c>
      <c r="AA67" s="210">
        <f t="shared" si="2"/>
        <v>120</v>
      </c>
      <c r="AB67" s="210">
        <f t="shared" si="3"/>
        <v>3.4265911905563055E-19</v>
      </c>
      <c r="AF67" s="211">
        <v>1.4</v>
      </c>
      <c r="AG67" s="211">
        <f t="shared" si="7"/>
        <v>94.4</v>
      </c>
      <c r="AH67" s="211">
        <f t="shared" si="5"/>
        <v>4.456546275854309E-2</v>
      </c>
      <c r="AI67" s="211">
        <f t="shared" si="8"/>
        <v>0.11926114305598955</v>
      </c>
    </row>
    <row r="68" spans="18:35">
      <c r="R68" s="213"/>
      <c r="S68" s="213"/>
      <c r="X68" s="210">
        <v>28</v>
      </c>
      <c r="Y68" s="210">
        <f t="shared" si="0"/>
        <v>136</v>
      </c>
      <c r="Z68" s="210">
        <f t="shared" ref="Z68:Z131" si="9">NORMDIST(Y68,$C$3,$C$4,0)</f>
        <v>1.0908533688072002E-4</v>
      </c>
      <c r="AA68" s="210">
        <f t="shared" si="2"/>
        <v>121</v>
      </c>
      <c r="AB68" s="210">
        <f t="shared" si="3"/>
        <v>1.6138061905814305E-20</v>
      </c>
      <c r="AF68" s="211">
        <v>1.6</v>
      </c>
      <c r="AG68" s="211">
        <f t="shared" si="7"/>
        <v>94.6</v>
      </c>
      <c r="AH68" s="211">
        <f t="shared" si="5"/>
        <v>4.696711583074574E-2</v>
      </c>
      <c r="AI68" s="211">
        <f t="shared" si="8"/>
        <v>0.11535129772564108</v>
      </c>
    </row>
    <row r="69" spans="18:35">
      <c r="R69" s="213"/>
      <c r="S69" s="213"/>
      <c r="X69" s="210">
        <v>29</v>
      </c>
      <c r="Y69" s="210">
        <f t="shared" si="0"/>
        <v>137</v>
      </c>
      <c r="Z69" s="210">
        <f t="shared" si="9"/>
        <v>6.9882690279020608E-5</v>
      </c>
      <c r="AA69" s="210">
        <f t="shared" si="2"/>
        <v>122</v>
      </c>
      <c r="AB69" s="210">
        <f t="shared" si="3"/>
        <v>6.8011995550166418E-22</v>
      </c>
      <c r="AF69" s="211">
        <v>1.80000000000001</v>
      </c>
      <c r="AG69" s="211">
        <f t="shared" si="7"/>
        <v>94.800000000000011</v>
      </c>
      <c r="AH69" s="211">
        <f t="shared" si="5"/>
        <v>4.9471468033648262E-2</v>
      </c>
      <c r="AI69" s="211">
        <f t="shared" si="8"/>
        <v>0.11107486763059962</v>
      </c>
    </row>
    <row r="70" spans="18:35">
      <c r="R70" s="213"/>
      <c r="S70" s="213"/>
      <c r="X70" s="210">
        <v>30</v>
      </c>
      <c r="Y70" s="210">
        <f t="shared" ref="Y70:Y133" si="10">X70+$C$3</f>
        <v>138</v>
      </c>
      <c r="Z70" s="210">
        <f t="shared" si="9"/>
        <v>4.4074460295930676E-5</v>
      </c>
      <c r="AA70" s="210">
        <f t="shared" ref="AA70:AA133" si="11">X70+$F$3</f>
        <v>123</v>
      </c>
      <c r="AB70" s="210">
        <f t="shared" ref="AB70:AB133" si="12">NORMDIST(AA70,$F$3,$F$4,0)</f>
        <v>2.5648662089021403E-23</v>
      </c>
      <c r="AF70" s="260">
        <v>2.0000000000000102</v>
      </c>
      <c r="AG70" s="260">
        <f t="shared" si="7"/>
        <v>95.000000000000014</v>
      </c>
      <c r="AH70" s="260">
        <f t="shared" ref="AH70:AH80" si="13">NORMDIST(AG70,$C$3,$C$4,1)</f>
        <v>5.2081279415219728E-2</v>
      </c>
      <c r="AI70" s="260">
        <f t="shared" si="8"/>
        <v>0.1064826685074504</v>
      </c>
    </row>
    <row r="71" spans="18:35">
      <c r="R71" s="213"/>
      <c r="S71" s="213"/>
      <c r="X71" s="210">
        <v>31</v>
      </c>
      <c r="Y71" s="210">
        <f t="shared" si="10"/>
        <v>139</v>
      </c>
      <c r="Z71" s="210">
        <f t="shared" si="9"/>
        <v>2.7366454720576512E-5</v>
      </c>
      <c r="AA71" s="210">
        <f t="shared" si="11"/>
        <v>124</v>
      </c>
      <c r="AB71" s="210">
        <f t="shared" si="12"/>
        <v>8.6554364433713395E-25</v>
      </c>
      <c r="AF71" s="211">
        <v>2.2000000000000099</v>
      </c>
      <c r="AG71" s="211">
        <f t="shared" si="7"/>
        <v>95.200000000000017</v>
      </c>
      <c r="AH71" s="211">
        <f t="shared" si="13"/>
        <v>5.4799291699558203E-2</v>
      </c>
      <c r="AI71" s="211">
        <f t="shared" si="8"/>
        <v>0.10162764232017198</v>
      </c>
    </row>
    <row r="72" spans="18:35">
      <c r="R72" s="213"/>
      <c r="S72" s="213"/>
      <c r="X72" s="210">
        <v>32</v>
      </c>
      <c r="Y72" s="210">
        <f t="shared" si="10"/>
        <v>140</v>
      </c>
      <c r="Z72" s="210">
        <f t="shared" si="9"/>
        <v>1.6728778220610671E-5</v>
      </c>
      <c r="AA72" s="210">
        <f t="shared" si="11"/>
        <v>125</v>
      </c>
      <c r="AB72" s="210">
        <f t="shared" si="12"/>
        <v>2.6137153296799494E-26</v>
      </c>
      <c r="AF72" s="211">
        <v>2.4000000000000101</v>
      </c>
      <c r="AG72" s="211">
        <f t="shared" si="7"/>
        <v>95.4</v>
      </c>
      <c r="AH72" s="211">
        <f t="shared" si="13"/>
        <v>5.7628222276153225E-2</v>
      </c>
      <c r="AI72" s="211">
        <f t="shared" si="8"/>
        <v>9.6563850920494104E-2</v>
      </c>
    </row>
    <row r="73" spans="18:35">
      <c r="R73" s="213"/>
      <c r="S73" s="213"/>
      <c r="X73" s="210">
        <v>33</v>
      </c>
      <c r="Y73" s="210">
        <f t="shared" si="10"/>
        <v>141</v>
      </c>
      <c r="Z73" s="210">
        <f t="shared" si="9"/>
        <v>1.0067556069449268E-5</v>
      </c>
      <c r="AA73" s="210">
        <f t="shared" si="11"/>
        <v>126</v>
      </c>
      <c r="AB73" s="210">
        <f t="shared" si="12"/>
        <v>7.0627308450311792E-28</v>
      </c>
      <c r="AF73" s="211">
        <v>2.6000000000000099</v>
      </c>
      <c r="AG73" s="211">
        <f t="shared" si="7"/>
        <v>95.600000000000009</v>
      </c>
      <c r="AH73" s="211">
        <f t="shared" si="13"/>
        <v>6.0570758002059126E-2</v>
      </c>
      <c r="AI73" s="211">
        <f t="shared" si="8"/>
        <v>9.1345489132342597E-2</v>
      </c>
    </row>
    <row r="74" spans="18:35">
      <c r="R74" s="213"/>
      <c r="S74" s="213"/>
      <c r="X74" s="210">
        <v>34</v>
      </c>
      <c r="Y74" s="210">
        <f t="shared" si="10"/>
        <v>142</v>
      </c>
      <c r="Z74" s="210">
        <f t="shared" si="9"/>
        <v>5.964829567650619E-6</v>
      </c>
      <c r="AA74" s="210">
        <f t="shared" si="11"/>
        <v>127</v>
      </c>
      <c r="AB74" s="210">
        <f t="shared" si="12"/>
        <v>1.7077806340692888E-29</v>
      </c>
      <c r="AF74" s="211">
        <v>2.80000000000001</v>
      </c>
      <c r="AG74" s="211">
        <f t="shared" si="7"/>
        <v>95.800000000000011</v>
      </c>
      <c r="AH74" s="211">
        <f t="shared" si="13"/>
        <v>6.3629548829032823E-2</v>
      </c>
      <c r="AI74" s="211">
        <f t="shared" si="8"/>
        <v>8.6025941967745601E-2</v>
      </c>
    </row>
    <row r="75" spans="18:35">
      <c r="R75" s="213"/>
      <c r="S75" s="213"/>
      <c r="X75" s="210">
        <v>35</v>
      </c>
      <c r="Y75" s="210">
        <f t="shared" si="10"/>
        <v>143</v>
      </c>
      <c r="Z75" s="210">
        <f t="shared" si="9"/>
        <v>3.4792542786518599E-6</v>
      </c>
      <c r="AA75" s="210">
        <f t="shared" si="11"/>
        <v>128</v>
      </c>
      <c r="AB75" s="210">
        <f t="shared" si="12"/>
        <v>3.6951882686928881E-31</v>
      </c>
      <c r="AF75" s="260">
        <v>3.0000000000000102</v>
      </c>
      <c r="AG75" s="260">
        <f t="shared" si="7"/>
        <v>96.000000000000014</v>
      </c>
      <c r="AH75" s="260">
        <f t="shared" si="13"/>
        <v>6.6807201268858279E-2</v>
      </c>
      <c r="AI75" s="260">
        <f t="shared" si="8"/>
        <v>8.0656908173047409E-2</v>
      </c>
    </row>
    <row r="76" spans="18:35">
      <c r="R76" s="213"/>
      <c r="S76" s="213"/>
      <c r="X76" s="210">
        <v>36</v>
      </c>
      <c r="Y76" s="210">
        <f t="shared" si="10"/>
        <v>144</v>
      </c>
      <c r="Z76" s="210">
        <f t="shared" si="9"/>
        <v>1.9979676383631843E-6</v>
      </c>
      <c r="AA76" s="210">
        <f t="shared" si="11"/>
        <v>129</v>
      </c>
      <c r="AB76" s="210">
        <f t="shared" si="12"/>
        <v>7.1546124522102016E-33</v>
      </c>
      <c r="AF76" s="211">
        <v>3.2000000000000099</v>
      </c>
      <c r="AG76" s="211">
        <f t="shared" si="7"/>
        <v>96.200000000000017</v>
      </c>
      <c r="AH76" s="211">
        <f t="shared" si="13"/>
        <v>7.0106271711223411E-2</v>
      </c>
      <c r="AI76" s="211">
        <f t="shared" si="8"/>
        <v>7.5287609155707702E-2</v>
      </c>
    </row>
    <row r="77" spans="18:35">
      <c r="R77" s="213"/>
      <c r="S77" s="213"/>
      <c r="X77" s="210">
        <v>37</v>
      </c>
      <c r="Y77" s="210">
        <f t="shared" si="10"/>
        <v>145</v>
      </c>
      <c r="Z77" s="210">
        <f t="shared" si="9"/>
        <v>1.1295484861314217E-6</v>
      </c>
      <c r="AA77" s="210">
        <f t="shared" si="11"/>
        <v>130</v>
      </c>
      <c r="AB77" s="210">
        <f t="shared" si="12"/>
        <v>1.2395975672102316E-34</v>
      </c>
      <c r="AF77" s="211">
        <v>3.4000000000000101</v>
      </c>
      <c r="AG77" s="211">
        <f t="shared" si="7"/>
        <v>96.4</v>
      </c>
      <c r="AH77" s="211">
        <f t="shared" si="13"/>
        <v>7.3529259609648442E-2</v>
      </c>
      <c r="AI77" s="211">
        <f t="shared" si="8"/>
        <v>6.996409870824126E-2</v>
      </c>
    </row>
    <row r="78" spans="18:35">
      <c r="R78" s="213"/>
      <c r="S78" s="213"/>
      <c r="X78" s="210">
        <v>38</v>
      </c>
      <c r="Y78" s="210">
        <f t="shared" si="10"/>
        <v>146</v>
      </c>
      <c r="Z78" s="210">
        <f t="shared" si="9"/>
        <v>6.2868841107405567E-7</v>
      </c>
      <c r="AA78" s="210">
        <f t="shared" si="11"/>
        <v>131</v>
      </c>
      <c r="AB78" s="210">
        <f t="shared" si="12"/>
        <v>1.9218539203715727E-36</v>
      </c>
      <c r="AF78" s="211">
        <v>3.6000000000000099</v>
      </c>
      <c r="AG78" s="211">
        <f t="shared" si="7"/>
        <v>96.600000000000009</v>
      </c>
      <c r="AH78" s="211">
        <f t="shared" si="13"/>
        <v>7.7078600552071996E-2</v>
      </c>
      <c r="AI78" s="211">
        <f t="shared" si="8"/>
        <v>6.4728684994404095E-2</v>
      </c>
    </row>
    <row r="79" spans="18:35">
      <c r="R79" s="213"/>
      <c r="S79" s="213"/>
      <c r="X79" s="210">
        <v>39</v>
      </c>
      <c r="Y79" s="210">
        <f t="shared" si="10"/>
        <v>147</v>
      </c>
      <c r="Z79" s="210">
        <f t="shared" si="9"/>
        <v>3.4449282469374652E-7</v>
      </c>
      <c r="AA79" s="210">
        <f t="shared" si="11"/>
        <v>132</v>
      </c>
      <c r="AB79" s="210">
        <f t="shared" si="12"/>
        <v>2.6662759190022709E-38</v>
      </c>
      <c r="AF79" s="211">
        <v>3.80000000000001</v>
      </c>
      <c r="AG79" s="211">
        <f t="shared" si="7"/>
        <v>96.800000000000011</v>
      </c>
      <c r="AH79" s="211">
        <f t="shared" si="13"/>
        <v>8.0756659233771233E-2</v>
      </c>
      <c r="AI79" s="211">
        <f t="shared" si="8"/>
        <v>5.961947216484656E-2</v>
      </c>
    </row>
    <row r="80" spans="18:35">
      <c r="R80" s="213"/>
      <c r="S80" s="213"/>
      <c r="X80" s="210">
        <v>40</v>
      </c>
      <c r="Y80" s="210">
        <f t="shared" si="10"/>
        <v>148</v>
      </c>
      <c r="Z80" s="210">
        <f t="shared" si="9"/>
        <v>1.8583993934178721E-7</v>
      </c>
      <c r="AA80" s="210">
        <f t="shared" si="11"/>
        <v>133</v>
      </c>
      <c r="AB80" s="210">
        <f t="shared" si="12"/>
        <v>3.3100523633271671E-40</v>
      </c>
      <c r="AF80" s="211">
        <v>4.0000000000000098</v>
      </c>
      <c r="AG80" s="211">
        <f t="shared" si="7"/>
        <v>97.000000000000014</v>
      </c>
      <c r="AH80" s="211">
        <f t="shared" si="13"/>
        <v>8.4565722351335956E-2</v>
      </c>
      <c r="AI80" s="211">
        <f t="shared" si="8"/>
        <v>5.4670024891997522E-2</v>
      </c>
    </row>
    <row r="81" spans="18:28">
      <c r="R81" s="213"/>
      <c r="S81" s="213"/>
      <c r="X81" s="210">
        <v>41</v>
      </c>
      <c r="Y81" s="210">
        <f t="shared" si="10"/>
        <v>149</v>
      </c>
      <c r="Z81" s="210">
        <f t="shared" si="9"/>
        <v>9.869884675867493E-8</v>
      </c>
      <c r="AA81" s="210">
        <f t="shared" si="11"/>
        <v>134</v>
      </c>
      <c r="AB81" s="210">
        <f t="shared" si="12"/>
        <v>3.6771360245602784E-42</v>
      </c>
    </row>
    <row r="82" spans="18:28">
      <c r="R82" s="213"/>
      <c r="S82" s="213"/>
      <c r="X82" s="210">
        <v>42</v>
      </c>
      <c r="Y82" s="210">
        <f t="shared" si="10"/>
        <v>150</v>
      </c>
      <c r="Z82" s="210">
        <f t="shared" si="9"/>
        <v>5.160588735787498E-8</v>
      </c>
      <c r="AA82" s="210">
        <f t="shared" si="11"/>
        <v>135</v>
      </c>
      <c r="AB82" s="210">
        <f t="shared" si="12"/>
        <v>3.6553551979632376E-44</v>
      </c>
    </row>
    <row r="83" spans="18:28">
      <c r="R83" s="213"/>
      <c r="S83" s="213"/>
      <c r="X83" s="210">
        <v>43</v>
      </c>
      <c r="Y83" s="210">
        <f t="shared" si="10"/>
        <v>151</v>
      </c>
      <c r="Z83" s="210">
        <f t="shared" si="9"/>
        <v>2.6564434228878601E-8</v>
      </c>
      <c r="AA83" s="210">
        <f t="shared" si="11"/>
        <v>136</v>
      </c>
      <c r="AB83" s="210">
        <f t="shared" si="12"/>
        <v>3.2515806554463619E-46</v>
      </c>
    </row>
    <row r="84" spans="18:28">
      <c r="R84" s="213"/>
      <c r="S84" s="213"/>
      <c r="X84" s="210">
        <v>44</v>
      </c>
      <c r="Y84" s="210">
        <f t="shared" si="10"/>
        <v>152</v>
      </c>
      <c r="Z84" s="210">
        <f t="shared" si="9"/>
        <v>1.3462200053179095E-8</v>
      </c>
      <c r="AA84" s="210">
        <f t="shared" si="11"/>
        <v>137</v>
      </c>
      <c r="AB84" s="210">
        <f t="shared" si="12"/>
        <v>2.5882399436893639E-48</v>
      </c>
    </row>
    <row r="85" spans="18:28">
      <c r="R85" s="213"/>
      <c r="S85" s="213"/>
      <c r="X85" s="210">
        <v>45</v>
      </c>
      <c r="Y85" s="210">
        <f t="shared" si="10"/>
        <v>153</v>
      </c>
      <c r="Z85" s="210">
        <f t="shared" si="9"/>
        <v>6.7165408132114375E-9</v>
      </c>
      <c r="AA85" s="210">
        <f t="shared" si="11"/>
        <v>138</v>
      </c>
      <c r="AB85" s="210">
        <f t="shared" si="12"/>
        <v>1.8435698499481388E-50</v>
      </c>
    </row>
    <row r="86" spans="18:28">
      <c r="R86" s="213"/>
      <c r="S86" s="213"/>
      <c r="X86" s="210">
        <v>46</v>
      </c>
      <c r="Y86" s="210">
        <f t="shared" si="10"/>
        <v>154</v>
      </c>
      <c r="Z86" s="210">
        <f t="shared" si="9"/>
        <v>3.2990540044632169E-9</v>
      </c>
      <c r="AA86" s="210">
        <f t="shared" si="11"/>
        <v>139</v>
      </c>
      <c r="AB86" s="210">
        <f t="shared" si="12"/>
        <v>1.1750591165195154E-52</v>
      </c>
    </row>
    <row r="87" spans="18:28">
      <c r="R87" s="213"/>
      <c r="S87" s="213"/>
      <c r="X87" s="210">
        <v>47</v>
      </c>
      <c r="Y87" s="210">
        <f t="shared" si="10"/>
        <v>155</v>
      </c>
      <c r="Z87" s="210">
        <f t="shared" si="9"/>
        <v>1.5953182754420551E-9</v>
      </c>
      <c r="AA87" s="210">
        <f t="shared" si="11"/>
        <v>140</v>
      </c>
      <c r="AB87" s="210">
        <f t="shared" si="12"/>
        <v>6.7020072466245046E-55</v>
      </c>
    </row>
    <row r="88" spans="18:28">
      <c r="R88" s="213"/>
      <c r="S88" s="213"/>
      <c r="X88" s="210">
        <v>48</v>
      </c>
      <c r="Y88" s="210">
        <f t="shared" si="10"/>
        <v>156</v>
      </c>
      <c r="Z88" s="210">
        <f t="shared" si="9"/>
        <v>7.5948535622791076E-10</v>
      </c>
      <c r="AA88" s="210">
        <f t="shared" si="11"/>
        <v>141</v>
      </c>
      <c r="AB88" s="210">
        <f t="shared" si="12"/>
        <v>3.4205435759730116E-57</v>
      </c>
    </row>
    <row r="89" spans="18:28">
      <c r="R89" s="213"/>
      <c r="S89" s="213"/>
      <c r="X89" s="210">
        <v>49</v>
      </c>
      <c r="Y89" s="210">
        <f t="shared" si="10"/>
        <v>157</v>
      </c>
      <c r="Z89" s="210">
        <f t="shared" si="9"/>
        <v>3.5596362228710267E-10</v>
      </c>
      <c r="AA89" s="210">
        <f t="shared" si="11"/>
        <v>142</v>
      </c>
      <c r="AB89" s="210">
        <f t="shared" si="12"/>
        <v>1.56217764772271E-59</v>
      </c>
    </row>
    <row r="90" spans="18:28">
      <c r="R90" s="213"/>
      <c r="S90" s="213"/>
      <c r="X90" s="210">
        <v>50</v>
      </c>
      <c r="Y90" s="210">
        <f t="shared" si="10"/>
        <v>158</v>
      </c>
      <c r="Z90" s="210">
        <f t="shared" si="9"/>
        <v>1.642502272694855E-10</v>
      </c>
      <c r="AA90" s="210">
        <f t="shared" si="11"/>
        <v>143</v>
      </c>
      <c r="AB90" s="210">
        <f t="shared" si="12"/>
        <v>6.3842629925197895E-62</v>
      </c>
    </row>
    <row r="91" spans="18:28">
      <c r="R91" s="213"/>
      <c r="S91" s="213"/>
      <c r="X91" s="210">
        <v>51</v>
      </c>
      <c r="Y91" s="210">
        <f t="shared" si="10"/>
        <v>159</v>
      </c>
      <c r="Z91" s="210">
        <f t="shared" si="9"/>
        <v>7.4614028642929039E-11</v>
      </c>
      <c r="AA91" s="210">
        <f t="shared" si="11"/>
        <v>144</v>
      </c>
      <c r="AB91" s="210">
        <f t="shared" si="12"/>
        <v>2.3347273781061941E-64</v>
      </c>
    </row>
    <row r="92" spans="18:28">
      <c r="R92" s="213"/>
      <c r="S92" s="213"/>
      <c r="X92" s="210">
        <v>52</v>
      </c>
      <c r="Y92" s="210">
        <f t="shared" si="10"/>
        <v>160</v>
      </c>
      <c r="Z92" s="210">
        <f t="shared" si="9"/>
        <v>3.3369457684535649E-11</v>
      </c>
      <c r="AA92" s="210">
        <f t="shared" si="11"/>
        <v>145</v>
      </c>
      <c r="AB92" s="210">
        <f t="shared" si="12"/>
        <v>7.6402336601962747E-67</v>
      </c>
    </row>
    <row r="93" spans="18:28">
      <c r="R93" s="213"/>
      <c r="S93" s="213"/>
      <c r="X93" s="210">
        <v>53</v>
      </c>
      <c r="Y93" s="210">
        <f t="shared" si="10"/>
        <v>161</v>
      </c>
      <c r="Z93" s="210">
        <f t="shared" si="9"/>
        <v>1.469237337381287E-11</v>
      </c>
      <c r="AA93" s="210">
        <f t="shared" si="11"/>
        <v>146</v>
      </c>
      <c r="AB93" s="210">
        <f t="shared" si="12"/>
        <v>2.2372893895491552E-69</v>
      </c>
    </row>
    <row r="94" spans="18:28">
      <c r="R94" s="213"/>
      <c r="S94" s="213"/>
      <c r="X94" s="210">
        <v>54</v>
      </c>
      <c r="Y94" s="210">
        <f t="shared" si="10"/>
        <v>162</v>
      </c>
      <c r="Z94" s="210">
        <f t="shared" si="9"/>
        <v>6.3686724485546052E-12</v>
      </c>
      <c r="AA94" s="210">
        <f t="shared" si="11"/>
        <v>147</v>
      </c>
      <c r="AB94" s="210">
        <f t="shared" si="12"/>
        <v>5.8624984753170128E-72</v>
      </c>
    </row>
    <row r="95" spans="18:28">
      <c r="R95" s="213"/>
      <c r="S95" s="213"/>
      <c r="X95" s="210">
        <v>55</v>
      </c>
      <c r="Y95" s="210">
        <f t="shared" si="10"/>
        <v>163</v>
      </c>
      <c r="Z95" s="210">
        <f t="shared" si="9"/>
        <v>2.7178157946487087E-12</v>
      </c>
      <c r="AA95" s="210">
        <f t="shared" si="11"/>
        <v>148</v>
      </c>
      <c r="AB95" s="210">
        <f t="shared" si="12"/>
        <v>1.3746381105238437E-74</v>
      </c>
    </row>
    <row r="96" spans="18:28">
      <c r="R96" s="213"/>
      <c r="S96" s="213"/>
      <c r="X96" s="210">
        <v>56</v>
      </c>
      <c r="Y96" s="210">
        <f t="shared" si="10"/>
        <v>164</v>
      </c>
      <c r="Z96" s="210">
        <f t="shared" si="9"/>
        <v>1.1418400510455742E-12</v>
      </c>
      <c r="AA96" s="210">
        <f t="shared" si="11"/>
        <v>149</v>
      </c>
      <c r="AB96" s="210">
        <f t="shared" si="12"/>
        <v>2.8842910016969244E-77</v>
      </c>
    </row>
    <row r="97" spans="18:28">
      <c r="R97" s="213"/>
      <c r="S97" s="213"/>
      <c r="X97" s="210">
        <v>57</v>
      </c>
      <c r="Y97" s="210">
        <f t="shared" si="10"/>
        <v>165</v>
      </c>
      <c r="Z97" s="210">
        <f t="shared" si="9"/>
        <v>4.7228556820801128E-13</v>
      </c>
      <c r="AA97" s="210">
        <f t="shared" si="11"/>
        <v>150</v>
      </c>
      <c r="AB97" s="210">
        <f t="shared" si="12"/>
        <v>5.4154534559120269E-80</v>
      </c>
    </row>
    <row r="98" spans="18:28">
      <c r="R98" s="213"/>
      <c r="S98" s="213"/>
      <c r="X98" s="210">
        <v>58</v>
      </c>
      <c r="Y98" s="210">
        <f t="shared" si="10"/>
        <v>166</v>
      </c>
      <c r="Z98" s="210">
        <f t="shared" si="9"/>
        <v>1.9231724382015938E-13</v>
      </c>
      <c r="AA98" s="210">
        <f t="shared" si="11"/>
        <v>151</v>
      </c>
      <c r="AB98" s="210">
        <f t="shared" si="12"/>
        <v>9.0986223117118807E-83</v>
      </c>
    </row>
    <row r="99" spans="18:28">
      <c r="R99" s="213"/>
      <c r="S99" s="213"/>
      <c r="X99" s="210">
        <v>59</v>
      </c>
      <c r="Y99" s="210">
        <f t="shared" si="10"/>
        <v>167</v>
      </c>
      <c r="Z99" s="210">
        <f t="shared" si="9"/>
        <v>7.7098499606725727E-14</v>
      </c>
      <c r="AA99" s="210">
        <f t="shared" si="11"/>
        <v>152</v>
      </c>
      <c r="AB99" s="210">
        <f t="shared" si="12"/>
        <v>1.3679225385527066E-85</v>
      </c>
    </row>
    <row r="100" spans="18:28">
      <c r="R100" s="213"/>
      <c r="S100" s="213"/>
      <c r="X100" s="210">
        <v>60</v>
      </c>
      <c r="Y100" s="210">
        <f t="shared" si="10"/>
        <v>168</v>
      </c>
      <c r="Z100" s="210">
        <f t="shared" si="9"/>
        <v>3.042900666286262E-14</v>
      </c>
      <c r="AA100" s="210">
        <f t="shared" si="11"/>
        <v>153</v>
      </c>
      <c r="AB100" s="210">
        <f t="shared" si="12"/>
        <v>1.8403161207199213E-88</v>
      </c>
    </row>
    <row r="101" spans="18:28">
      <c r="R101" s="213"/>
      <c r="S101" s="213"/>
      <c r="X101" s="210">
        <v>61</v>
      </c>
      <c r="Y101" s="210">
        <f t="shared" si="10"/>
        <v>169</v>
      </c>
      <c r="Z101" s="210">
        <f t="shared" si="9"/>
        <v>1.1823437850983154E-14</v>
      </c>
      <c r="AA101" s="210">
        <f t="shared" si="11"/>
        <v>154</v>
      </c>
      <c r="AB101" s="210">
        <f t="shared" si="12"/>
        <v>2.2154829555721924E-91</v>
      </c>
    </row>
    <row r="102" spans="18:28">
      <c r="R102" s="213"/>
      <c r="S102" s="213"/>
      <c r="X102" s="210">
        <v>62</v>
      </c>
      <c r="Y102" s="210">
        <f t="shared" si="10"/>
        <v>170</v>
      </c>
      <c r="Z102" s="210">
        <f t="shared" si="9"/>
        <v>4.5228680638906466E-15</v>
      </c>
      <c r="AA102" s="210">
        <f t="shared" si="11"/>
        <v>155</v>
      </c>
      <c r="AB102" s="210">
        <f t="shared" si="12"/>
        <v>2.3866539498424367E-94</v>
      </c>
    </row>
    <row r="103" spans="18:28">
      <c r="R103" s="213"/>
      <c r="S103" s="213"/>
      <c r="X103" s="210">
        <v>63</v>
      </c>
      <c r="Y103" s="210">
        <f t="shared" si="10"/>
        <v>171</v>
      </c>
      <c r="Z103" s="210">
        <f t="shared" si="9"/>
        <v>1.7033277199712563E-15</v>
      </c>
      <c r="AA103" s="210">
        <f t="shared" si="11"/>
        <v>156</v>
      </c>
      <c r="AB103" s="210">
        <f t="shared" si="12"/>
        <v>2.3006764733757399E-97</v>
      </c>
    </row>
    <row r="104" spans="18:28">
      <c r="R104" s="213"/>
      <c r="S104" s="213"/>
      <c r="X104" s="210">
        <v>64</v>
      </c>
      <c r="Y104" s="210">
        <f t="shared" si="10"/>
        <v>172</v>
      </c>
      <c r="Z104" s="210">
        <f t="shared" si="9"/>
        <v>6.3153388544211159E-16</v>
      </c>
      <c r="AA104" s="210">
        <f t="shared" si="11"/>
        <v>157</v>
      </c>
      <c r="AB104" s="210">
        <f t="shared" si="12"/>
        <v>1.9845713018560086E-100</v>
      </c>
    </row>
    <row r="105" spans="18:28">
      <c r="R105" s="213"/>
      <c r="S105" s="213"/>
      <c r="X105" s="210">
        <v>65</v>
      </c>
      <c r="Y105" s="210">
        <f t="shared" si="10"/>
        <v>173</v>
      </c>
      <c r="Z105" s="210">
        <f t="shared" si="9"/>
        <v>2.3052033942708369E-16</v>
      </c>
      <c r="AA105" s="210">
        <f t="shared" si="11"/>
        <v>158</v>
      </c>
      <c r="AB105" s="210">
        <f t="shared" si="12"/>
        <v>1.5318735584931692E-103</v>
      </c>
    </row>
    <row r="106" spans="18:28">
      <c r="R106" s="213"/>
      <c r="S106" s="213"/>
      <c r="X106" s="210">
        <v>66</v>
      </c>
      <c r="Y106" s="210">
        <f t="shared" si="10"/>
        <v>174</v>
      </c>
      <c r="Z106" s="210">
        <f t="shared" si="9"/>
        <v>8.2839218199609403E-17</v>
      </c>
      <c r="AA106" s="210">
        <f t="shared" si="11"/>
        <v>159</v>
      </c>
      <c r="AB106" s="210">
        <f t="shared" si="12"/>
        <v>1.0580938509417541E-106</v>
      </c>
    </row>
    <row r="107" spans="18:28">
      <c r="R107" s="213"/>
      <c r="S107" s="213"/>
      <c r="X107" s="210">
        <v>67</v>
      </c>
      <c r="Y107" s="210">
        <f t="shared" si="10"/>
        <v>175</v>
      </c>
      <c r="Z107" s="210">
        <f t="shared" si="9"/>
        <v>2.93073723088039E-17</v>
      </c>
      <c r="AA107" s="210">
        <f t="shared" si="11"/>
        <v>160</v>
      </c>
      <c r="AB107" s="210">
        <f t="shared" si="12"/>
        <v>6.539891130273553E-110</v>
      </c>
    </row>
    <row r="108" spans="18:28">
      <c r="R108" s="213"/>
      <c r="S108" s="213"/>
      <c r="X108" s="210">
        <v>68</v>
      </c>
      <c r="Y108" s="210">
        <f t="shared" si="10"/>
        <v>176</v>
      </c>
      <c r="Z108" s="210">
        <f t="shared" si="9"/>
        <v>1.0207794539586938E-17</v>
      </c>
      <c r="AA108" s="210">
        <f t="shared" si="11"/>
        <v>161</v>
      </c>
      <c r="AB108" s="210">
        <f t="shared" si="12"/>
        <v>3.6171115666225457E-113</v>
      </c>
    </row>
    <row r="109" spans="18:28">
      <c r="R109" s="213"/>
      <c r="S109" s="213"/>
      <c r="X109" s="210">
        <v>69</v>
      </c>
      <c r="Y109" s="210">
        <f t="shared" si="10"/>
        <v>177</v>
      </c>
      <c r="Z109" s="210">
        <f t="shared" si="9"/>
        <v>3.5002664669383133E-18</v>
      </c>
      <c r="AA109" s="210">
        <f t="shared" si="11"/>
        <v>162</v>
      </c>
      <c r="AB109" s="210">
        <f t="shared" si="12"/>
        <v>1.7901867883401971E-116</v>
      </c>
    </row>
    <row r="110" spans="18:28">
      <c r="R110" s="213"/>
      <c r="S110" s="213"/>
      <c r="X110" s="210">
        <v>70</v>
      </c>
      <c r="Y110" s="210">
        <f t="shared" si="10"/>
        <v>178</v>
      </c>
      <c r="Z110" s="210">
        <f t="shared" si="9"/>
        <v>1.1816379852378566E-18</v>
      </c>
      <c r="AA110" s="210">
        <f t="shared" si="11"/>
        <v>163</v>
      </c>
      <c r="AB110" s="210">
        <f t="shared" si="12"/>
        <v>7.9282958639155199E-120</v>
      </c>
    </row>
    <row r="111" spans="18:28">
      <c r="R111" s="213"/>
      <c r="S111" s="213"/>
      <c r="X111" s="210">
        <v>71</v>
      </c>
      <c r="Y111" s="210">
        <f t="shared" si="10"/>
        <v>179</v>
      </c>
      <c r="Z111" s="210">
        <f t="shared" si="9"/>
        <v>3.9271901358310839E-19</v>
      </c>
      <c r="AA111" s="210">
        <f t="shared" si="11"/>
        <v>164</v>
      </c>
      <c r="AB111" s="210">
        <f t="shared" si="12"/>
        <v>3.1420016370006739E-123</v>
      </c>
    </row>
    <row r="112" spans="18:28">
      <c r="R112" s="213"/>
      <c r="S112" s="213"/>
      <c r="X112" s="210">
        <v>72</v>
      </c>
      <c r="Y112" s="210">
        <f t="shared" si="10"/>
        <v>180</v>
      </c>
      <c r="Z112" s="210">
        <f t="shared" si="9"/>
        <v>1.2849716964586146E-19</v>
      </c>
      <c r="AA112" s="210">
        <f t="shared" si="11"/>
        <v>165</v>
      </c>
      <c r="AB112" s="210">
        <f t="shared" si="12"/>
        <v>1.1142381472648194E-126</v>
      </c>
    </row>
    <row r="113" spans="18:28">
      <c r="R113" s="213"/>
      <c r="S113" s="213"/>
      <c r="X113" s="210">
        <v>73</v>
      </c>
      <c r="Y113" s="210">
        <f t="shared" si="10"/>
        <v>181</v>
      </c>
      <c r="Z113" s="210">
        <f t="shared" si="9"/>
        <v>4.1392279502359887E-20</v>
      </c>
      <c r="AA113" s="210">
        <f t="shared" si="11"/>
        <v>166</v>
      </c>
      <c r="AB113" s="210">
        <f t="shared" si="12"/>
        <v>3.535857031880891E-130</v>
      </c>
    </row>
    <row r="114" spans="18:28">
      <c r="R114" s="213"/>
      <c r="S114" s="213"/>
      <c r="X114" s="210">
        <v>74</v>
      </c>
      <c r="Y114" s="210">
        <f t="shared" si="10"/>
        <v>182</v>
      </c>
      <c r="Z114" s="210">
        <f t="shared" si="9"/>
        <v>1.3126812287462962E-20</v>
      </c>
      <c r="AA114" s="210">
        <f t="shared" si="11"/>
        <v>167</v>
      </c>
      <c r="AB114" s="210">
        <f t="shared" si="12"/>
        <v>1.0040525134281906E-133</v>
      </c>
    </row>
    <row r="115" spans="18:28">
      <c r="R115" s="213"/>
      <c r="S115" s="213"/>
      <c r="X115" s="210">
        <v>75</v>
      </c>
      <c r="Y115" s="210">
        <f t="shared" si="10"/>
        <v>183</v>
      </c>
      <c r="Z115" s="210">
        <f t="shared" si="9"/>
        <v>4.0983906734767967E-21</v>
      </c>
      <c r="AA115" s="210">
        <f t="shared" si="11"/>
        <v>168</v>
      </c>
      <c r="AB115" s="210">
        <f t="shared" si="12"/>
        <v>2.5513099121397974E-137</v>
      </c>
    </row>
    <row r="116" spans="18:28">
      <c r="R116" s="213"/>
      <c r="S116" s="213"/>
      <c r="X116" s="210">
        <v>76</v>
      </c>
      <c r="Y116" s="210">
        <f t="shared" si="10"/>
        <v>184</v>
      </c>
      <c r="Z116" s="210">
        <f t="shared" si="9"/>
        <v>1.2597419242875012E-21</v>
      </c>
      <c r="AA116" s="210">
        <f t="shared" si="11"/>
        <v>169</v>
      </c>
      <c r="AB116" s="210">
        <f t="shared" si="12"/>
        <v>5.8011629228790128E-141</v>
      </c>
    </row>
    <row r="117" spans="18:28">
      <c r="R117" s="213"/>
      <c r="S117" s="213"/>
      <c r="X117" s="210">
        <v>77</v>
      </c>
      <c r="Y117" s="210">
        <f t="shared" si="10"/>
        <v>185</v>
      </c>
      <c r="Z117" s="210">
        <f t="shared" si="9"/>
        <v>3.8120971507919133E-22</v>
      </c>
      <c r="AA117" s="210">
        <f t="shared" si="11"/>
        <v>170</v>
      </c>
      <c r="AB117" s="210">
        <f t="shared" si="12"/>
        <v>1.1803531582831472E-144</v>
      </c>
    </row>
    <row r="118" spans="18:28">
      <c r="R118" s="213"/>
      <c r="S118" s="213"/>
      <c r="X118" s="210">
        <v>78</v>
      </c>
      <c r="Y118" s="210">
        <f t="shared" si="10"/>
        <v>186</v>
      </c>
      <c r="Z118" s="210">
        <f t="shared" si="9"/>
        <v>1.1356917889970832E-22</v>
      </c>
      <c r="AA118" s="210">
        <f t="shared" si="11"/>
        <v>171</v>
      </c>
      <c r="AB118" s="210">
        <f t="shared" si="12"/>
        <v>2.1490866571326176E-148</v>
      </c>
    </row>
    <row r="119" spans="18:28">
      <c r="R119" s="213"/>
      <c r="S119" s="213"/>
      <c r="X119" s="210">
        <v>79</v>
      </c>
      <c r="Y119" s="210">
        <f t="shared" si="10"/>
        <v>187</v>
      </c>
      <c r="Z119" s="210">
        <f t="shared" si="9"/>
        <v>3.3309733679853399E-23</v>
      </c>
      <c r="AA119" s="210">
        <f t="shared" si="11"/>
        <v>172</v>
      </c>
      <c r="AB119" s="210">
        <f t="shared" si="12"/>
        <v>3.5013937061806657E-152</v>
      </c>
    </row>
    <row r="120" spans="18:28">
      <c r="R120" s="213"/>
      <c r="S120" s="213"/>
      <c r="X120" s="210">
        <v>80</v>
      </c>
      <c r="Y120" s="210">
        <f t="shared" si="10"/>
        <v>188</v>
      </c>
      <c r="Z120" s="210">
        <f t="shared" si="9"/>
        <v>9.6182482833830249E-24</v>
      </c>
      <c r="AA120" s="210">
        <f t="shared" si="11"/>
        <v>173</v>
      </c>
      <c r="AB120" s="210">
        <f t="shared" si="12"/>
        <v>5.104732903310894E-156</v>
      </c>
    </row>
    <row r="121" spans="18:28">
      <c r="R121" s="213"/>
      <c r="S121" s="213"/>
      <c r="X121" s="210">
        <v>81</v>
      </c>
      <c r="Y121" s="210">
        <f t="shared" si="10"/>
        <v>189</v>
      </c>
      <c r="Z121" s="210">
        <f t="shared" si="9"/>
        <v>2.7342294432732019E-24</v>
      </c>
      <c r="AA121" s="210">
        <f t="shared" si="11"/>
        <v>174</v>
      </c>
      <c r="AB121" s="210">
        <f t="shared" si="12"/>
        <v>6.6596308638942651E-160</v>
      </c>
    </row>
    <row r="122" spans="18:28" ht="50.25" customHeight="1">
      <c r="R122" s="213"/>
      <c r="S122" s="213"/>
      <c r="X122" s="210">
        <v>82</v>
      </c>
      <c r="Y122" s="210">
        <f t="shared" si="10"/>
        <v>190</v>
      </c>
      <c r="Z122" s="210">
        <f t="shared" si="9"/>
        <v>7.6522310815589025E-25</v>
      </c>
      <c r="AA122" s="210">
        <f t="shared" si="11"/>
        <v>175</v>
      </c>
      <c r="AB122" s="210">
        <f t="shared" si="12"/>
        <v>7.7744978719597427E-164</v>
      </c>
    </row>
    <row r="123" spans="18:28">
      <c r="R123" s="213"/>
      <c r="S123" s="213"/>
      <c r="X123" s="210">
        <v>83</v>
      </c>
      <c r="Y123" s="210">
        <f t="shared" si="10"/>
        <v>191</v>
      </c>
      <c r="Z123" s="210">
        <f t="shared" si="9"/>
        <v>2.1084113515880962E-25</v>
      </c>
      <c r="AA123" s="210">
        <f t="shared" si="11"/>
        <v>176</v>
      </c>
      <c r="AB123" s="210">
        <f t="shared" si="12"/>
        <v>8.121562639156737E-168</v>
      </c>
    </row>
    <row r="124" spans="18:28">
      <c r="R124" s="213"/>
      <c r="S124" s="213"/>
      <c r="X124" s="210">
        <v>84</v>
      </c>
      <c r="Y124" s="210">
        <f t="shared" si="10"/>
        <v>192</v>
      </c>
      <c r="Z124" s="210">
        <f t="shared" si="9"/>
        <v>5.7192194881510069E-26</v>
      </c>
      <c r="AA124" s="210">
        <f t="shared" si="11"/>
        <v>177</v>
      </c>
      <c r="AB124" s="210">
        <f t="shared" si="12"/>
        <v>7.5919249291222037E-172</v>
      </c>
    </row>
    <row r="125" spans="18:28">
      <c r="R125" s="213"/>
      <c r="S125" s="213"/>
      <c r="X125" s="210">
        <v>85</v>
      </c>
      <c r="Y125" s="210">
        <f t="shared" si="10"/>
        <v>193</v>
      </c>
      <c r="Z125" s="210">
        <f t="shared" si="9"/>
        <v>1.5273280603729942E-26</v>
      </c>
      <c r="AA125" s="210">
        <f t="shared" si="11"/>
        <v>178</v>
      </c>
      <c r="AB125" s="210">
        <f t="shared" si="12"/>
        <v>6.3505197261325891E-176</v>
      </c>
    </row>
    <row r="126" spans="18:28">
      <c r="R126" s="213"/>
      <c r="S126" s="213"/>
      <c r="X126" s="210">
        <v>86</v>
      </c>
      <c r="Y126" s="210">
        <f t="shared" si="10"/>
        <v>194</v>
      </c>
      <c r="Z126" s="210">
        <f t="shared" si="9"/>
        <v>4.0155223395267998E-27</v>
      </c>
      <c r="AA126" s="210">
        <f t="shared" si="11"/>
        <v>179</v>
      </c>
      <c r="AB126" s="210">
        <f t="shared" si="12"/>
        <v>4.7534802223893657E-180</v>
      </c>
    </row>
    <row r="127" spans="18:28">
      <c r="R127" s="213"/>
      <c r="S127" s="213"/>
      <c r="X127" s="210">
        <v>87</v>
      </c>
      <c r="Y127" s="210">
        <f t="shared" si="10"/>
        <v>195</v>
      </c>
      <c r="Z127" s="210">
        <f t="shared" si="9"/>
        <v>1.039359788847446E-27</v>
      </c>
      <c r="AA127" s="210">
        <f t="shared" si="11"/>
        <v>180</v>
      </c>
      <c r="AB127" s="210">
        <f t="shared" si="12"/>
        <v>3.183898180649613E-184</v>
      </c>
    </row>
    <row r="128" spans="18:28">
      <c r="R128" s="213"/>
      <c r="S128" s="213"/>
      <c r="X128" s="210">
        <v>88</v>
      </c>
      <c r="Y128" s="210">
        <f t="shared" si="10"/>
        <v>196</v>
      </c>
      <c r="Z128" s="210">
        <f t="shared" si="9"/>
        <v>2.6485240668866922E-28</v>
      </c>
      <c r="AA128" s="210">
        <f t="shared" si="11"/>
        <v>181</v>
      </c>
      <c r="AB128" s="210">
        <f t="shared" si="12"/>
        <v>1.9083222230746582E-188</v>
      </c>
    </row>
    <row r="129" spans="18:28">
      <c r="R129" s="213"/>
      <c r="S129" s="213"/>
      <c r="X129" s="210">
        <v>89</v>
      </c>
      <c r="Y129" s="210">
        <f t="shared" si="10"/>
        <v>197</v>
      </c>
      <c r="Z129" s="210">
        <f t="shared" si="9"/>
        <v>6.6444048325272415E-29</v>
      </c>
      <c r="AA129" s="210">
        <f t="shared" si="11"/>
        <v>182</v>
      </c>
      <c r="AB129" s="210">
        <f t="shared" si="12"/>
        <v>1.0235034300706954E-192</v>
      </c>
    </row>
    <row r="130" spans="18:28">
      <c r="R130" s="213"/>
      <c r="S130" s="213"/>
      <c r="X130" s="210">
        <v>90</v>
      </c>
      <c r="Y130" s="210">
        <f t="shared" si="10"/>
        <v>198</v>
      </c>
      <c r="Z130" s="210">
        <f t="shared" si="9"/>
        <v>1.6410522007692536E-29</v>
      </c>
      <c r="AA130" s="210">
        <f t="shared" si="11"/>
        <v>183</v>
      </c>
      <c r="AB130" s="210">
        <f t="shared" si="12"/>
        <v>4.9121537829284924E-197</v>
      </c>
    </row>
    <row r="131" spans="18:28">
      <c r="R131" s="213"/>
      <c r="S131" s="213"/>
      <c r="X131" s="210">
        <v>91</v>
      </c>
      <c r="Y131" s="210">
        <f t="shared" si="10"/>
        <v>199</v>
      </c>
      <c r="Z131" s="210">
        <f t="shared" si="9"/>
        <v>3.9902752557940271E-30</v>
      </c>
      <c r="AA131" s="210">
        <f t="shared" si="11"/>
        <v>184</v>
      </c>
      <c r="AB131" s="210">
        <f t="shared" si="12"/>
        <v>2.1095978024686231E-201</v>
      </c>
    </row>
    <row r="132" spans="18:28">
      <c r="R132" s="213"/>
      <c r="S132" s="213"/>
      <c r="X132" s="210">
        <v>92</v>
      </c>
      <c r="Y132" s="210">
        <f t="shared" si="10"/>
        <v>200</v>
      </c>
      <c r="Z132" s="210">
        <f t="shared" ref="Z132:Z140" si="14">NORMDIST(Y132,$C$3,$C$4,0)</f>
        <v>9.552069264484004E-31</v>
      </c>
      <c r="AA132" s="210">
        <f t="shared" si="11"/>
        <v>185</v>
      </c>
      <c r="AB132" s="210">
        <f t="shared" si="12"/>
        <v>8.107228836865808E-206</v>
      </c>
    </row>
    <row r="133" spans="18:28">
      <c r="R133" s="213"/>
      <c r="S133" s="213"/>
      <c r="X133" s="210">
        <v>93</v>
      </c>
      <c r="Y133" s="210">
        <f t="shared" si="10"/>
        <v>201</v>
      </c>
      <c r="Z133" s="210">
        <f t="shared" si="14"/>
        <v>2.2511592548934667E-31</v>
      </c>
      <c r="AA133" s="210">
        <f t="shared" si="11"/>
        <v>186</v>
      </c>
      <c r="AB133" s="210">
        <f t="shared" si="12"/>
        <v>2.7879838686188204E-210</v>
      </c>
    </row>
    <row r="134" spans="18:28">
      <c r="R134" s="213"/>
      <c r="S134" s="213"/>
      <c r="X134" s="210">
        <v>94</v>
      </c>
      <c r="Y134" s="210">
        <f t="shared" ref="Y134:Y140" si="15">X134+$C$3</f>
        <v>202</v>
      </c>
      <c r="Z134" s="210">
        <f t="shared" si="14"/>
        <v>5.2231094306783079E-32</v>
      </c>
      <c r="AA134" s="210">
        <f t="shared" ref="AA134:AA140" si="16">X134+$F$3</f>
        <v>187</v>
      </c>
      <c r="AB134" s="210">
        <f t="shared" ref="AB134:AB140" si="17">NORMDIST(AA134,$F$3,$F$4,0)</f>
        <v>8.579325376475666E-215</v>
      </c>
    </row>
    <row r="135" spans="18:28">
      <c r="R135" s="213"/>
      <c r="S135" s="213"/>
      <c r="X135" s="210">
        <v>95</v>
      </c>
      <c r="Y135" s="210">
        <f t="shared" si="15"/>
        <v>203</v>
      </c>
      <c r="Z135" s="210">
        <f t="shared" si="14"/>
        <v>1.1930706966609888E-32</v>
      </c>
      <c r="AA135" s="210">
        <f t="shared" si="16"/>
        <v>188</v>
      </c>
      <c r="AB135" s="210">
        <f t="shared" si="17"/>
        <v>2.3624415868430922E-219</v>
      </c>
    </row>
    <row r="136" spans="18:28">
      <c r="R136" s="213"/>
      <c r="S136" s="213"/>
      <c r="X136" s="210">
        <v>96</v>
      </c>
      <c r="Y136" s="210">
        <f t="shared" si="15"/>
        <v>204</v>
      </c>
      <c r="Z136" s="210">
        <f t="shared" si="14"/>
        <v>2.6829796695788256E-33</v>
      </c>
      <c r="AA136" s="210">
        <f t="shared" si="16"/>
        <v>189</v>
      </c>
      <c r="AB136" s="210">
        <f t="shared" si="17"/>
        <v>5.8212208558625888E-224</v>
      </c>
    </row>
    <row r="137" spans="18:28">
      <c r="R137" s="213"/>
      <c r="S137" s="213"/>
      <c r="X137" s="210">
        <v>97</v>
      </c>
      <c r="Y137" s="210">
        <f t="shared" si="15"/>
        <v>205</v>
      </c>
      <c r="Z137" s="210">
        <f t="shared" si="14"/>
        <v>5.939949234235571E-34</v>
      </c>
      <c r="AA137" s="210">
        <f t="shared" si="16"/>
        <v>190</v>
      </c>
      <c r="AB137" s="210">
        <f t="shared" si="17"/>
        <v>1.2835480515691284E-228</v>
      </c>
    </row>
    <row r="138" spans="18:28">
      <c r="R138" s="213"/>
      <c r="S138" s="213"/>
      <c r="X138" s="210">
        <v>98</v>
      </c>
      <c r="Y138" s="210">
        <f t="shared" si="15"/>
        <v>206</v>
      </c>
      <c r="Z138" s="210">
        <f t="shared" si="14"/>
        <v>1.2946793870260438E-34</v>
      </c>
      <c r="AA138" s="210">
        <f t="shared" si="16"/>
        <v>191</v>
      </c>
      <c r="AB138" s="210">
        <f t="shared" si="17"/>
        <v>2.532533766158352E-233</v>
      </c>
    </row>
    <row r="139" spans="18:28">
      <c r="R139" s="213"/>
      <c r="S139" s="213"/>
      <c r="X139" s="210">
        <v>99</v>
      </c>
      <c r="Y139" s="210">
        <f t="shared" si="15"/>
        <v>207</v>
      </c>
      <c r="Z139" s="210">
        <f t="shared" si="14"/>
        <v>2.7781512261431823E-35</v>
      </c>
      <c r="AA139" s="210">
        <f t="shared" si="16"/>
        <v>192</v>
      </c>
      <c r="AB139" s="210">
        <f t="shared" si="17"/>
        <v>4.4713988911647875E-238</v>
      </c>
    </row>
    <row r="140" spans="18:28">
      <c r="R140" s="213"/>
      <c r="S140" s="213"/>
      <c r="X140" s="210">
        <v>100</v>
      </c>
      <c r="Y140" s="210">
        <f t="shared" si="15"/>
        <v>208</v>
      </c>
      <c r="Z140" s="210">
        <f t="shared" si="14"/>
        <v>5.8689941974689329E-36</v>
      </c>
      <c r="AA140" s="210">
        <f t="shared" si="16"/>
        <v>193</v>
      </c>
      <c r="AB140" s="210">
        <f t="shared" si="17"/>
        <v>7.064422134810287E-243</v>
      </c>
    </row>
    <row r="141" spans="18:28">
      <c r="R141" s="213"/>
      <c r="S141" s="213"/>
    </row>
    <row r="142" spans="18:28">
      <c r="R142" s="213"/>
      <c r="S142" s="213"/>
    </row>
    <row r="143" spans="18:28">
      <c r="R143" s="213"/>
      <c r="S143" s="213"/>
    </row>
    <row r="144" spans="18:28">
      <c r="R144" s="213"/>
      <c r="S144" s="213"/>
    </row>
    <row r="145" spans="18:19">
      <c r="R145" s="213"/>
      <c r="S145" s="213"/>
    </row>
    <row r="146" spans="18:19">
      <c r="R146" s="213"/>
      <c r="S146" s="213"/>
    </row>
    <row r="147" spans="18:19">
      <c r="R147" s="213"/>
      <c r="S147" s="213"/>
    </row>
    <row r="148" spans="18:19">
      <c r="R148" s="213"/>
      <c r="S148" s="213"/>
    </row>
    <row r="149" spans="18:19">
      <c r="R149" s="213"/>
      <c r="S149" s="213"/>
    </row>
    <row r="150" spans="18:19">
      <c r="R150" s="213"/>
      <c r="S150" s="213"/>
    </row>
    <row r="151" spans="18:19">
      <c r="R151" s="213"/>
      <c r="S151" s="213"/>
    </row>
    <row r="152" spans="18:19">
      <c r="R152" s="213"/>
      <c r="S152" s="213"/>
    </row>
    <row r="153" spans="18:19">
      <c r="R153" s="213"/>
      <c r="S153" s="213"/>
    </row>
    <row r="154" spans="18:19">
      <c r="R154" s="213"/>
      <c r="S154" s="213"/>
    </row>
    <row r="155" spans="18:19">
      <c r="R155" s="213"/>
      <c r="S155" s="213"/>
    </row>
    <row r="156" spans="18:19">
      <c r="R156" s="213"/>
      <c r="S156" s="213"/>
    </row>
    <row r="157" spans="18:19">
      <c r="R157" s="213"/>
      <c r="S157" s="213"/>
    </row>
    <row r="158" spans="18:19">
      <c r="R158" s="213"/>
      <c r="S158" s="213"/>
    </row>
    <row r="159" spans="18:19">
      <c r="R159" s="213"/>
      <c r="S159" s="213"/>
    </row>
    <row r="160" spans="18:19">
      <c r="R160" s="213"/>
      <c r="S160" s="213"/>
    </row>
    <row r="161" spans="18:19">
      <c r="R161" s="213"/>
      <c r="S161" s="213"/>
    </row>
    <row r="162" spans="18:19">
      <c r="R162" s="213"/>
      <c r="S162" s="213"/>
    </row>
    <row r="163" spans="18:19">
      <c r="R163" s="213"/>
      <c r="S163" s="213"/>
    </row>
    <row r="164" spans="18:19">
      <c r="R164" s="213"/>
      <c r="S164" s="213"/>
    </row>
    <row r="165" spans="18:19">
      <c r="R165" s="213"/>
      <c r="S165" s="213"/>
    </row>
    <row r="166" spans="18:19">
      <c r="R166" s="213"/>
      <c r="S166" s="213"/>
    </row>
    <row r="167" spans="18:19">
      <c r="R167" s="213"/>
      <c r="S167" s="213"/>
    </row>
    <row r="168" spans="18:19">
      <c r="R168" s="213"/>
      <c r="S168" s="213"/>
    </row>
    <row r="169" spans="18:19">
      <c r="R169" s="213"/>
      <c r="S169" s="213"/>
    </row>
    <row r="170" spans="18:19">
      <c r="R170" s="213"/>
      <c r="S170" s="213"/>
    </row>
    <row r="171" spans="18:19">
      <c r="R171" s="213"/>
      <c r="S171" s="213"/>
    </row>
    <row r="172" spans="18:19">
      <c r="R172" s="213"/>
      <c r="S172" s="213"/>
    </row>
    <row r="173" spans="18:19">
      <c r="R173" s="213"/>
      <c r="S173" s="213"/>
    </row>
    <row r="174" spans="18:19">
      <c r="R174" s="213"/>
      <c r="S174" s="213"/>
    </row>
    <row r="175" spans="18:19">
      <c r="R175" s="213"/>
      <c r="S175" s="213"/>
    </row>
    <row r="176" spans="18:19">
      <c r="R176" s="213"/>
      <c r="S176" s="213"/>
    </row>
    <row r="177" spans="18:19">
      <c r="R177" s="213"/>
      <c r="S177" s="213"/>
    </row>
    <row r="178" spans="18:19">
      <c r="R178" s="213"/>
      <c r="S178" s="213"/>
    </row>
    <row r="179" spans="18:19">
      <c r="R179" s="213"/>
      <c r="S179" s="213"/>
    </row>
    <row r="180" spans="18:19">
      <c r="R180" s="213"/>
      <c r="S180" s="213"/>
    </row>
    <row r="181" spans="18:19">
      <c r="R181" s="213"/>
      <c r="S181" s="213"/>
    </row>
    <row r="182" spans="18:19">
      <c r="R182" s="213"/>
      <c r="S182" s="213"/>
    </row>
    <row r="183" spans="18:19">
      <c r="R183" s="213"/>
      <c r="S183" s="213"/>
    </row>
    <row r="184" spans="18:19">
      <c r="R184" s="213"/>
      <c r="S184" s="213"/>
    </row>
    <row r="185" spans="18:19">
      <c r="R185" s="213"/>
      <c r="S185" s="213"/>
    </row>
    <row r="186" spans="18:19">
      <c r="R186" s="213"/>
      <c r="S186" s="213"/>
    </row>
    <row r="187" spans="18:19">
      <c r="R187" s="213"/>
      <c r="S187" s="213"/>
    </row>
    <row r="188" spans="18:19">
      <c r="R188" s="213"/>
      <c r="S188" s="213"/>
    </row>
    <row r="189" spans="18:19">
      <c r="R189" s="213"/>
      <c r="S189" s="213"/>
    </row>
    <row r="190" spans="18:19">
      <c r="R190" s="213"/>
      <c r="S190" s="213"/>
    </row>
    <row r="191" spans="18:19">
      <c r="R191" s="213"/>
      <c r="S191" s="213"/>
    </row>
    <row r="192" spans="18:19">
      <c r="R192" s="213"/>
      <c r="S192" s="213"/>
    </row>
    <row r="193" spans="18:19">
      <c r="R193" s="213"/>
      <c r="S193" s="213"/>
    </row>
    <row r="194" spans="18:19">
      <c r="R194" s="213"/>
      <c r="S194" s="213"/>
    </row>
    <row r="195" spans="18:19">
      <c r="R195" s="213"/>
      <c r="S195" s="213"/>
    </row>
    <row r="196" spans="18:19">
      <c r="R196" s="213"/>
      <c r="S196" s="213"/>
    </row>
    <row r="197" spans="18:19">
      <c r="R197" s="213"/>
      <c r="S197" s="213"/>
    </row>
    <row r="198" spans="18:19">
      <c r="R198" s="213"/>
      <c r="S198" s="213"/>
    </row>
    <row r="199" spans="18:19">
      <c r="R199" s="213"/>
      <c r="S199" s="213"/>
    </row>
    <row r="200" spans="18:19">
      <c r="R200" s="213"/>
      <c r="S200" s="213"/>
    </row>
    <row r="201" spans="18:19">
      <c r="R201" s="213"/>
      <c r="S201" s="213"/>
    </row>
    <row r="202" spans="18:19">
      <c r="R202" s="213"/>
      <c r="S202" s="213"/>
    </row>
    <row r="203" spans="18:19">
      <c r="R203" s="213"/>
      <c r="S203" s="213"/>
    </row>
    <row r="204" spans="18:19">
      <c r="R204" s="213"/>
      <c r="S204" s="213"/>
    </row>
    <row r="205" spans="18:19">
      <c r="R205" s="213"/>
      <c r="S205" s="213"/>
    </row>
    <row r="206" spans="18:19">
      <c r="R206" s="213"/>
      <c r="S206" s="213"/>
    </row>
    <row r="207" spans="18:19">
      <c r="R207" s="213"/>
      <c r="S207" s="213"/>
    </row>
    <row r="208" spans="18:19">
      <c r="R208" s="213"/>
      <c r="S208" s="213"/>
    </row>
    <row r="209" spans="18:19">
      <c r="R209" s="213"/>
      <c r="S209" s="213"/>
    </row>
    <row r="210" spans="18:19">
      <c r="R210" s="213"/>
      <c r="S210" s="213"/>
    </row>
    <row r="211" spans="18:19">
      <c r="R211" s="213"/>
      <c r="S211" s="213"/>
    </row>
    <row r="212" spans="18:19">
      <c r="R212" s="213"/>
      <c r="S212" s="213"/>
    </row>
    <row r="213" spans="18:19">
      <c r="R213" s="213"/>
      <c r="S213" s="213"/>
    </row>
    <row r="214" spans="18:19">
      <c r="R214" s="213"/>
      <c r="S214" s="213"/>
    </row>
    <row r="215" spans="18:19">
      <c r="R215" s="213"/>
      <c r="S215" s="213"/>
    </row>
    <row r="216" spans="18:19">
      <c r="R216" s="213"/>
      <c r="S216" s="213"/>
    </row>
    <row r="217" spans="18:19">
      <c r="R217" s="213"/>
      <c r="S217" s="213"/>
    </row>
    <row r="218" spans="18:19">
      <c r="R218" s="213"/>
      <c r="S218" s="213"/>
    </row>
    <row r="219" spans="18:19">
      <c r="R219" s="213"/>
      <c r="S219" s="213"/>
    </row>
    <row r="220" spans="18:19">
      <c r="R220" s="213"/>
      <c r="S220" s="213"/>
    </row>
    <row r="221" spans="18:19">
      <c r="R221" s="213"/>
      <c r="S221" s="213"/>
    </row>
    <row r="222" spans="18:19">
      <c r="R222" s="213"/>
      <c r="S222" s="213"/>
    </row>
    <row r="223" spans="18:19">
      <c r="R223" s="213"/>
      <c r="S223" s="213"/>
    </row>
    <row r="224" spans="18:19">
      <c r="R224" s="213"/>
      <c r="S224" s="213"/>
    </row>
    <row r="225" spans="18:19">
      <c r="R225" s="213"/>
      <c r="S225" s="213"/>
    </row>
    <row r="226" spans="18:19">
      <c r="R226" s="213"/>
      <c r="S226" s="213"/>
    </row>
    <row r="227" spans="18:19">
      <c r="R227" s="213"/>
      <c r="S227" s="213"/>
    </row>
    <row r="228" spans="18:19">
      <c r="R228" s="213"/>
      <c r="S228" s="213"/>
    </row>
    <row r="229" spans="18:19">
      <c r="R229" s="213"/>
      <c r="S229" s="213"/>
    </row>
    <row r="230" spans="18:19">
      <c r="R230" s="213"/>
      <c r="S230" s="213"/>
    </row>
    <row r="231" spans="18:19">
      <c r="R231" s="213"/>
      <c r="S231" s="213"/>
    </row>
    <row r="232" spans="18:19">
      <c r="R232" s="213"/>
      <c r="S232" s="213"/>
    </row>
    <row r="233" spans="18:19">
      <c r="R233" s="213"/>
      <c r="S233" s="213"/>
    </row>
    <row r="234" spans="18:19">
      <c r="R234" s="213"/>
      <c r="S234" s="213"/>
    </row>
    <row r="235" spans="18:19">
      <c r="R235" s="213"/>
      <c r="S235" s="213"/>
    </row>
    <row r="236" spans="18:19">
      <c r="R236" s="213"/>
      <c r="S236" s="213"/>
    </row>
    <row r="237" spans="18:19">
      <c r="R237" s="213"/>
      <c r="S237" s="213"/>
    </row>
    <row r="238" spans="18:19">
      <c r="R238" s="213"/>
      <c r="S238" s="213"/>
    </row>
    <row r="239" spans="18:19">
      <c r="R239" s="213"/>
      <c r="S239" s="213"/>
    </row>
    <row r="240" spans="18:19">
      <c r="R240" s="213"/>
      <c r="S240" s="213"/>
    </row>
    <row r="241" spans="18:19">
      <c r="R241" s="213"/>
      <c r="S241" s="213"/>
    </row>
    <row r="242" spans="18:19">
      <c r="R242" s="213"/>
      <c r="S242" s="213"/>
    </row>
    <row r="243" spans="18:19">
      <c r="R243" s="213"/>
      <c r="S243" s="213"/>
    </row>
    <row r="244" spans="18:19">
      <c r="R244" s="213"/>
      <c r="S244" s="213"/>
    </row>
    <row r="245" spans="18:19">
      <c r="R245" s="213"/>
      <c r="S245" s="213"/>
    </row>
    <row r="246" spans="18:19">
      <c r="R246" s="213"/>
      <c r="S246" s="213"/>
    </row>
    <row r="247" spans="18:19">
      <c r="R247" s="213"/>
      <c r="S247" s="213"/>
    </row>
    <row r="248" spans="18:19">
      <c r="R248" s="213"/>
      <c r="S248" s="213"/>
    </row>
    <row r="249" spans="18:19">
      <c r="R249" s="213"/>
      <c r="S249" s="213"/>
    </row>
    <row r="250" spans="18:19">
      <c r="R250" s="213"/>
      <c r="S250" s="213"/>
    </row>
    <row r="251" spans="18:19">
      <c r="R251" s="213"/>
      <c r="S251" s="213"/>
    </row>
    <row r="252" spans="18:19">
      <c r="R252" s="213"/>
      <c r="S252" s="213"/>
    </row>
    <row r="253" spans="18:19">
      <c r="R253" s="213"/>
      <c r="S253" s="213"/>
    </row>
    <row r="254" spans="18:19">
      <c r="R254" s="213"/>
      <c r="S254" s="213"/>
    </row>
    <row r="255" spans="18:19">
      <c r="R255" s="213"/>
      <c r="S255" s="213"/>
    </row>
    <row r="256" spans="18:19">
      <c r="R256" s="213"/>
      <c r="S256" s="213"/>
    </row>
    <row r="257" spans="18:19">
      <c r="R257" s="213"/>
      <c r="S257" s="213"/>
    </row>
    <row r="258" spans="18:19">
      <c r="R258" s="213"/>
      <c r="S258" s="213"/>
    </row>
    <row r="259" spans="18:19">
      <c r="R259" s="213"/>
      <c r="S259" s="213"/>
    </row>
    <row r="260" spans="18:19">
      <c r="R260" s="213"/>
      <c r="S260" s="213"/>
    </row>
    <row r="261" spans="18:19">
      <c r="R261" s="213"/>
      <c r="S261" s="213"/>
    </row>
    <row r="262" spans="18:19">
      <c r="R262" s="213"/>
      <c r="S262" s="213"/>
    </row>
    <row r="263" spans="18:19">
      <c r="R263" s="213"/>
      <c r="S263" s="213"/>
    </row>
    <row r="264" spans="18:19">
      <c r="R264" s="213"/>
      <c r="S264" s="213"/>
    </row>
    <row r="265" spans="18:19">
      <c r="R265" s="213"/>
      <c r="S265" s="213"/>
    </row>
    <row r="266" spans="18:19">
      <c r="R266" s="213"/>
      <c r="S266" s="213"/>
    </row>
    <row r="267" spans="18:19">
      <c r="R267" s="213"/>
      <c r="S267" s="213"/>
    </row>
    <row r="268" spans="18:19">
      <c r="R268" s="213"/>
      <c r="S268" s="213"/>
    </row>
    <row r="269" spans="18:19">
      <c r="R269" s="213"/>
      <c r="S269" s="213"/>
    </row>
    <row r="270" spans="18:19">
      <c r="R270" s="213"/>
      <c r="S270" s="213"/>
    </row>
    <row r="271" spans="18:19">
      <c r="R271" s="213"/>
      <c r="S271" s="213"/>
    </row>
    <row r="272" spans="18:19">
      <c r="R272" s="213"/>
      <c r="S272" s="213"/>
    </row>
    <row r="273" spans="18:19">
      <c r="R273" s="213"/>
      <c r="S273" s="213"/>
    </row>
    <row r="274" spans="18:19">
      <c r="R274" s="213"/>
      <c r="S274" s="213"/>
    </row>
    <row r="275" spans="18:19">
      <c r="R275" s="213"/>
      <c r="S275" s="213"/>
    </row>
    <row r="276" spans="18:19">
      <c r="R276" s="213"/>
      <c r="S276" s="213"/>
    </row>
    <row r="277" spans="18:19">
      <c r="R277" s="213"/>
      <c r="S277" s="213"/>
    </row>
    <row r="278" spans="18:19">
      <c r="R278" s="213"/>
      <c r="S278" s="213"/>
    </row>
    <row r="279" spans="18:19">
      <c r="R279" s="213"/>
      <c r="S279" s="213"/>
    </row>
    <row r="280" spans="18:19">
      <c r="R280" s="213"/>
      <c r="S280" s="213"/>
    </row>
    <row r="281" spans="18:19">
      <c r="R281" s="213"/>
      <c r="S281" s="213"/>
    </row>
    <row r="282" spans="18:19">
      <c r="R282" s="213"/>
      <c r="S282" s="213"/>
    </row>
    <row r="283" spans="18:19">
      <c r="R283" s="213"/>
      <c r="S283" s="213"/>
    </row>
    <row r="284" spans="18:19">
      <c r="R284" s="213"/>
      <c r="S284" s="213"/>
    </row>
    <row r="285" spans="18:19">
      <c r="R285" s="213"/>
      <c r="S285" s="213"/>
    </row>
    <row r="286" spans="18:19">
      <c r="R286" s="213"/>
      <c r="S286" s="213"/>
    </row>
    <row r="287" spans="18:19">
      <c r="R287" s="213"/>
      <c r="S287" s="213"/>
    </row>
    <row r="288" spans="18:19">
      <c r="R288" s="213"/>
      <c r="S288" s="213"/>
    </row>
    <row r="289" spans="18:19">
      <c r="R289" s="213"/>
      <c r="S289" s="213"/>
    </row>
    <row r="290" spans="18:19">
      <c r="R290" s="213"/>
      <c r="S290" s="213"/>
    </row>
    <row r="291" spans="18:19">
      <c r="R291" s="213"/>
      <c r="S291" s="213"/>
    </row>
    <row r="292" spans="18:19">
      <c r="R292" s="213"/>
      <c r="S292" s="213"/>
    </row>
    <row r="293" spans="18:19">
      <c r="R293" s="213"/>
      <c r="S293" s="213"/>
    </row>
    <row r="294" spans="18:19">
      <c r="R294" s="213"/>
      <c r="S294" s="213"/>
    </row>
    <row r="295" spans="18:19">
      <c r="R295" s="213"/>
      <c r="S295" s="213"/>
    </row>
    <row r="296" spans="18:19">
      <c r="R296" s="213"/>
      <c r="S296" s="213"/>
    </row>
    <row r="297" spans="18:19">
      <c r="R297" s="213"/>
      <c r="S297" s="213"/>
    </row>
    <row r="298" spans="18:19">
      <c r="R298" s="213"/>
      <c r="S298" s="213"/>
    </row>
    <row r="299" spans="18:19">
      <c r="R299" s="213"/>
      <c r="S299" s="213"/>
    </row>
    <row r="300" spans="18:19">
      <c r="R300" s="213"/>
      <c r="S300" s="213"/>
    </row>
    <row r="301" spans="18:19">
      <c r="R301" s="213"/>
      <c r="S301" s="213"/>
    </row>
    <row r="302" spans="18:19">
      <c r="R302" s="213"/>
      <c r="S302" s="213"/>
    </row>
    <row r="303" spans="18:19">
      <c r="R303" s="213"/>
      <c r="S303" s="213"/>
    </row>
    <row r="304" spans="18:19">
      <c r="R304" s="213"/>
      <c r="S304" s="213"/>
    </row>
    <row r="305" spans="18:19">
      <c r="R305" s="213"/>
      <c r="S305" s="213"/>
    </row>
    <row r="306" spans="18:19">
      <c r="R306" s="213"/>
      <c r="S306" s="213"/>
    </row>
    <row r="307" spans="18:19">
      <c r="R307" s="213"/>
      <c r="S307" s="213"/>
    </row>
    <row r="308" spans="18:19">
      <c r="R308" s="213"/>
      <c r="S308" s="213"/>
    </row>
    <row r="309" spans="18:19">
      <c r="R309" s="213"/>
      <c r="S309" s="213"/>
    </row>
    <row r="310" spans="18:19">
      <c r="R310" s="213"/>
      <c r="S310" s="213"/>
    </row>
    <row r="311" spans="18:19">
      <c r="R311" s="213"/>
      <c r="S311" s="213"/>
    </row>
    <row r="312" spans="18:19">
      <c r="R312" s="213"/>
      <c r="S312" s="213"/>
    </row>
    <row r="313" spans="18:19">
      <c r="R313" s="213"/>
      <c r="S313" s="213"/>
    </row>
    <row r="314" spans="18:19">
      <c r="R314" s="213"/>
      <c r="S314" s="213"/>
    </row>
    <row r="315" spans="18:19">
      <c r="R315" s="213"/>
      <c r="S315" s="213"/>
    </row>
    <row r="316" spans="18:19">
      <c r="R316" s="213"/>
      <c r="S316" s="213"/>
    </row>
    <row r="317" spans="18:19">
      <c r="R317" s="213"/>
      <c r="S317" s="213"/>
    </row>
    <row r="318" spans="18:19">
      <c r="R318" s="213"/>
      <c r="S318" s="213"/>
    </row>
    <row r="319" spans="18:19">
      <c r="R319" s="213"/>
      <c r="S319" s="213"/>
    </row>
    <row r="320" spans="18:19">
      <c r="R320" s="213"/>
      <c r="S320" s="213"/>
    </row>
    <row r="321" spans="18:19">
      <c r="R321" s="213"/>
      <c r="S321" s="213"/>
    </row>
    <row r="322" spans="18:19">
      <c r="R322" s="213"/>
      <c r="S322" s="213"/>
    </row>
    <row r="323" spans="18:19">
      <c r="R323" s="213"/>
      <c r="S323" s="213"/>
    </row>
    <row r="324" spans="18:19">
      <c r="R324" s="213"/>
      <c r="S324" s="213"/>
    </row>
    <row r="325" spans="18:19">
      <c r="R325" s="213"/>
      <c r="S325" s="213"/>
    </row>
    <row r="326" spans="18:19">
      <c r="R326" s="213"/>
      <c r="S326" s="213"/>
    </row>
    <row r="327" spans="18:19">
      <c r="R327" s="213"/>
      <c r="S327" s="213"/>
    </row>
    <row r="328" spans="18:19">
      <c r="R328" s="213"/>
      <c r="S328" s="213"/>
    </row>
    <row r="329" spans="18:19">
      <c r="R329" s="213"/>
      <c r="S329" s="213"/>
    </row>
    <row r="330" spans="18:19">
      <c r="R330" s="213"/>
      <c r="S330" s="213"/>
    </row>
    <row r="331" spans="18:19">
      <c r="R331" s="213"/>
      <c r="S331" s="213"/>
    </row>
    <row r="332" spans="18:19">
      <c r="R332" s="213"/>
      <c r="S332" s="213"/>
    </row>
    <row r="333" spans="18:19">
      <c r="R333" s="213"/>
      <c r="S333" s="213"/>
    </row>
    <row r="334" spans="18:19">
      <c r="R334" s="213"/>
      <c r="S334" s="213"/>
    </row>
    <row r="335" spans="18:19">
      <c r="R335" s="213"/>
      <c r="S335" s="213"/>
    </row>
    <row r="336" spans="18:19">
      <c r="R336" s="213"/>
      <c r="S336" s="213"/>
    </row>
    <row r="337" spans="18:19">
      <c r="R337" s="213"/>
      <c r="S337" s="213"/>
    </row>
    <row r="338" spans="18:19">
      <c r="R338" s="213"/>
      <c r="S338" s="213"/>
    </row>
    <row r="339" spans="18:19">
      <c r="R339" s="213"/>
      <c r="S339" s="213"/>
    </row>
    <row r="340" spans="18:19">
      <c r="R340" s="213"/>
      <c r="S340" s="213"/>
    </row>
    <row r="341" spans="18:19">
      <c r="R341" s="213"/>
      <c r="S341" s="213"/>
    </row>
    <row r="342" spans="18:19">
      <c r="R342" s="213"/>
      <c r="S342" s="213"/>
    </row>
    <row r="343" spans="18:19">
      <c r="R343" s="213"/>
      <c r="S343" s="213"/>
    </row>
    <row r="344" spans="18:19">
      <c r="R344" s="213"/>
      <c r="S344" s="213"/>
    </row>
    <row r="345" spans="18:19">
      <c r="R345" s="213"/>
      <c r="S345" s="213"/>
    </row>
    <row r="346" spans="18:19">
      <c r="R346" s="213"/>
      <c r="S346" s="213"/>
    </row>
    <row r="347" spans="18:19">
      <c r="R347" s="213"/>
      <c r="S347" s="213"/>
    </row>
    <row r="348" spans="18:19">
      <c r="R348" s="213"/>
      <c r="S348" s="213"/>
    </row>
    <row r="349" spans="18:19">
      <c r="R349" s="213"/>
      <c r="S349" s="213"/>
    </row>
    <row r="350" spans="18:19">
      <c r="R350" s="213"/>
      <c r="S350" s="213"/>
    </row>
    <row r="351" spans="18:19">
      <c r="R351" s="213"/>
      <c r="S351" s="213"/>
    </row>
    <row r="352" spans="18:19">
      <c r="R352" s="213"/>
      <c r="S352" s="213"/>
    </row>
    <row r="353" spans="18:19">
      <c r="R353" s="213"/>
      <c r="S353" s="213"/>
    </row>
    <row r="354" spans="18:19">
      <c r="R354" s="213"/>
      <c r="S354" s="213"/>
    </row>
    <row r="355" spans="18:19">
      <c r="R355" s="213"/>
      <c r="S355" s="213"/>
    </row>
    <row r="356" spans="18:19">
      <c r="R356" s="213"/>
      <c r="S356" s="213"/>
    </row>
    <row r="357" spans="18:19">
      <c r="R357" s="213"/>
      <c r="S357" s="213"/>
    </row>
    <row r="358" spans="18:19">
      <c r="R358" s="213"/>
      <c r="S358" s="213"/>
    </row>
    <row r="359" spans="18:19">
      <c r="R359" s="213"/>
      <c r="S359" s="213"/>
    </row>
    <row r="360" spans="18:19">
      <c r="R360" s="213"/>
      <c r="S360" s="213"/>
    </row>
    <row r="361" spans="18:19">
      <c r="R361" s="213"/>
      <c r="S361" s="213"/>
    </row>
    <row r="362" spans="18:19">
      <c r="R362" s="213"/>
      <c r="S362" s="213"/>
    </row>
    <row r="363" spans="18:19">
      <c r="R363" s="213"/>
      <c r="S363" s="213"/>
    </row>
    <row r="364" spans="18:19">
      <c r="R364" s="213"/>
      <c r="S364" s="213"/>
    </row>
    <row r="365" spans="18:19">
      <c r="R365" s="213"/>
      <c r="S365" s="213"/>
    </row>
    <row r="366" spans="18:19">
      <c r="R366" s="213"/>
      <c r="S366" s="213"/>
    </row>
    <row r="367" spans="18:19">
      <c r="R367" s="213"/>
      <c r="S367" s="213"/>
    </row>
    <row r="368" spans="18:19">
      <c r="R368" s="213"/>
      <c r="S368" s="213"/>
    </row>
    <row r="369" spans="18:19">
      <c r="R369" s="213"/>
      <c r="S369" s="213"/>
    </row>
    <row r="370" spans="18:19">
      <c r="R370" s="213"/>
      <c r="S370" s="213"/>
    </row>
    <row r="371" spans="18:19">
      <c r="R371" s="213"/>
      <c r="S371" s="213"/>
    </row>
    <row r="372" spans="18:19">
      <c r="R372" s="213"/>
      <c r="S372" s="213"/>
    </row>
    <row r="373" spans="18:19">
      <c r="R373" s="213"/>
      <c r="S373" s="213"/>
    </row>
    <row r="374" spans="18:19">
      <c r="R374" s="213"/>
      <c r="S374" s="213"/>
    </row>
    <row r="375" spans="18:19">
      <c r="R375" s="213"/>
      <c r="S375" s="213"/>
    </row>
    <row r="376" spans="18:19">
      <c r="R376" s="213"/>
      <c r="S376" s="213"/>
    </row>
    <row r="377" spans="18:19">
      <c r="R377" s="213"/>
      <c r="S377" s="213"/>
    </row>
    <row r="378" spans="18:19">
      <c r="R378" s="213"/>
      <c r="S378" s="213"/>
    </row>
    <row r="379" spans="18:19">
      <c r="R379" s="213"/>
      <c r="S379" s="213"/>
    </row>
    <row r="380" spans="18:19">
      <c r="R380" s="213"/>
      <c r="S380" s="213"/>
    </row>
    <row r="381" spans="18:19">
      <c r="R381" s="213"/>
      <c r="S381" s="213"/>
    </row>
    <row r="382" spans="18:19">
      <c r="R382" s="213"/>
      <c r="S382" s="213"/>
    </row>
    <row r="383" spans="18:19">
      <c r="R383" s="213"/>
      <c r="S383" s="213"/>
    </row>
    <row r="384" spans="18:19">
      <c r="R384" s="213"/>
      <c r="S384" s="213"/>
    </row>
    <row r="385" spans="18:19">
      <c r="R385" s="213"/>
      <c r="S385" s="213"/>
    </row>
    <row r="386" spans="18:19">
      <c r="R386" s="213"/>
      <c r="S386" s="213"/>
    </row>
    <row r="387" spans="18:19">
      <c r="R387" s="213"/>
      <c r="S387" s="213"/>
    </row>
    <row r="388" spans="18:19">
      <c r="R388" s="213"/>
      <c r="S388" s="213"/>
    </row>
    <row r="389" spans="18:19">
      <c r="R389" s="213"/>
      <c r="S389" s="213"/>
    </row>
    <row r="390" spans="18:19">
      <c r="R390" s="213"/>
      <c r="S390" s="213"/>
    </row>
    <row r="391" spans="18:19">
      <c r="R391" s="213"/>
      <c r="S391" s="213"/>
    </row>
    <row r="392" spans="18:19">
      <c r="R392" s="213"/>
      <c r="S392" s="213"/>
    </row>
    <row r="393" spans="18:19">
      <c r="R393" s="213"/>
      <c r="S393" s="213"/>
    </row>
    <row r="394" spans="18:19">
      <c r="R394" s="213"/>
      <c r="S394" s="213"/>
    </row>
    <row r="395" spans="18:19">
      <c r="R395" s="213"/>
      <c r="S395" s="213"/>
    </row>
    <row r="396" spans="18:19">
      <c r="R396" s="213"/>
      <c r="S396" s="213"/>
    </row>
    <row r="397" spans="18:19">
      <c r="R397" s="213"/>
      <c r="S397" s="213"/>
    </row>
    <row r="398" spans="18:19">
      <c r="R398" s="213"/>
      <c r="S398" s="213"/>
    </row>
    <row r="399" spans="18:19">
      <c r="R399" s="213"/>
      <c r="S399" s="213"/>
    </row>
    <row r="400" spans="18:19">
      <c r="R400" s="213"/>
      <c r="S400" s="213"/>
    </row>
    <row r="401" spans="18:19">
      <c r="R401" s="213"/>
      <c r="S401" s="213"/>
    </row>
    <row r="402" spans="18:19">
      <c r="R402" s="213"/>
      <c r="S402" s="213"/>
    </row>
    <row r="403" spans="18:19">
      <c r="R403" s="213"/>
      <c r="S403" s="213"/>
    </row>
    <row r="404" spans="18:19">
      <c r="R404" s="213"/>
      <c r="S404" s="213"/>
    </row>
    <row r="405" spans="18:19">
      <c r="R405" s="213"/>
      <c r="S405" s="213"/>
    </row>
    <row r="406" spans="18:19">
      <c r="R406" s="213"/>
      <c r="S406" s="213"/>
    </row>
    <row r="407" spans="18:19">
      <c r="R407" s="213"/>
      <c r="S407" s="213"/>
    </row>
    <row r="408" spans="18:19">
      <c r="R408" s="213"/>
      <c r="S408" s="213"/>
    </row>
    <row r="409" spans="18:19">
      <c r="R409" s="213"/>
      <c r="S409" s="213"/>
    </row>
    <row r="410" spans="18:19">
      <c r="R410" s="213"/>
      <c r="S410" s="213"/>
    </row>
    <row r="411" spans="18:19">
      <c r="R411" s="213"/>
      <c r="S411" s="213"/>
    </row>
    <row r="412" spans="18:19">
      <c r="R412" s="213"/>
      <c r="S412" s="213"/>
    </row>
    <row r="413" spans="18:19">
      <c r="R413" s="213"/>
      <c r="S413" s="213"/>
    </row>
    <row r="414" spans="18:19">
      <c r="R414" s="213"/>
      <c r="S414" s="213"/>
    </row>
    <row r="415" spans="18:19">
      <c r="R415" s="213"/>
      <c r="S415" s="213"/>
    </row>
    <row r="416" spans="18:19">
      <c r="R416" s="213"/>
      <c r="S416" s="213"/>
    </row>
    <row r="417" spans="18:19">
      <c r="R417" s="213"/>
      <c r="S417" s="213"/>
    </row>
    <row r="418" spans="18:19">
      <c r="R418" s="213"/>
      <c r="S418" s="213"/>
    </row>
    <row r="419" spans="18:19">
      <c r="R419" s="213"/>
      <c r="S419" s="213"/>
    </row>
    <row r="420" spans="18:19">
      <c r="R420" s="213"/>
      <c r="S420" s="213"/>
    </row>
    <row r="421" spans="18:19">
      <c r="R421" s="213"/>
      <c r="S421" s="213"/>
    </row>
    <row r="422" spans="18:19">
      <c r="R422" s="213"/>
      <c r="S422" s="213"/>
    </row>
    <row r="423" spans="18:19">
      <c r="R423" s="213"/>
      <c r="S423" s="213"/>
    </row>
    <row r="424" spans="18:19">
      <c r="R424" s="213"/>
      <c r="S424" s="213"/>
    </row>
    <row r="425" spans="18:19">
      <c r="R425" s="213"/>
      <c r="S425" s="213"/>
    </row>
    <row r="426" spans="18:19">
      <c r="R426" s="213"/>
      <c r="S426" s="213"/>
    </row>
    <row r="427" spans="18:19">
      <c r="R427" s="213"/>
      <c r="S427" s="213"/>
    </row>
    <row r="428" spans="18:19">
      <c r="R428" s="213"/>
      <c r="S428" s="213"/>
    </row>
    <row r="429" spans="18:19">
      <c r="R429" s="213"/>
      <c r="S429" s="213"/>
    </row>
    <row r="430" spans="18:19">
      <c r="R430" s="213"/>
      <c r="S430" s="213"/>
    </row>
    <row r="431" spans="18:19">
      <c r="R431" s="213"/>
      <c r="S431" s="213"/>
    </row>
    <row r="432" spans="18:19">
      <c r="R432" s="213"/>
      <c r="S432" s="213"/>
    </row>
    <row r="433" spans="18:19">
      <c r="R433" s="213"/>
      <c r="S433" s="213"/>
    </row>
    <row r="434" spans="18:19">
      <c r="R434" s="213"/>
      <c r="S434" s="213"/>
    </row>
    <row r="435" spans="18:19">
      <c r="R435" s="213"/>
      <c r="S435" s="213"/>
    </row>
    <row r="436" spans="18:19">
      <c r="R436" s="213"/>
      <c r="S436" s="213"/>
    </row>
    <row r="437" spans="18:19">
      <c r="R437" s="213"/>
      <c r="S437" s="213"/>
    </row>
    <row r="438" spans="18:19">
      <c r="R438" s="213"/>
      <c r="S438" s="213"/>
    </row>
    <row r="439" spans="18:19">
      <c r="R439" s="213"/>
      <c r="S439" s="213"/>
    </row>
    <row r="440" spans="18:19">
      <c r="R440" s="213"/>
      <c r="S440" s="213"/>
    </row>
    <row r="441" spans="18:19">
      <c r="R441" s="213"/>
      <c r="S441" s="213"/>
    </row>
    <row r="442" spans="18:19">
      <c r="R442" s="213"/>
      <c r="S442" s="213"/>
    </row>
    <row r="443" spans="18:19">
      <c r="R443" s="213"/>
      <c r="S443" s="213"/>
    </row>
    <row r="444" spans="18:19">
      <c r="R444" s="213"/>
      <c r="S444" s="213"/>
    </row>
    <row r="445" spans="18:19">
      <c r="R445" s="213"/>
      <c r="S445" s="213"/>
    </row>
    <row r="446" spans="18:19">
      <c r="R446" s="213"/>
      <c r="S446" s="213"/>
    </row>
    <row r="447" spans="18:19">
      <c r="R447" s="213"/>
      <c r="S447" s="213"/>
    </row>
    <row r="448" spans="18:19">
      <c r="R448" s="213"/>
      <c r="S448" s="213"/>
    </row>
    <row r="449" spans="18:19">
      <c r="R449" s="213"/>
      <c r="S449" s="213"/>
    </row>
    <row r="450" spans="18:19">
      <c r="R450" s="213"/>
      <c r="S450" s="213"/>
    </row>
    <row r="451" spans="18:19">
      <c r="R451" s="213"/>
      <c r="S451" s="213"/>
    </row>
    <row r="452" spans="18:19">
      <c r="R452" s="213"/>
      <c r="S452" s="213"/>
    </row>
    <row r="453" spans="18:19">
      <c r="R453" s="213"/>
      <c r="S453" s="213"/>
    </row>
    <row r="454" spans="18:19">
      <c r="R454" s="213"/>
      <c r="S454" s="213"/>
    </row>
    <row r="455" spans="18:19">
      <c r="R455" s="213"/>
      <c r="S455" s="213"/>
    </row>
    <row r="456" spans="18:19">
      <c r="R456" s="213"/>
      <c r="S456" s="213"/>
    </row>
    <row r="457" spans="18:19">
      <c r="R457" s="213"/>
      <c r="S457" s="213"/>
    </row>
    <row r="458" spans="18:19">
      <c r="R458" s="213"/>
      <c r="S458" s="213"/>
    </row>
    <row r="459" spans="18:19">
      <c r="R459" s="213"/>
      <c r="S459" s="213"/>
    </row>
    <row r="460" spans="18:19">
      <c r="R460" s="213"/>
      <c r="S460" s="213"/>
    </row>
    <row r="461" spans="18:19">
      <c r="R461" s="213"/>
      <c r="S461" s="213"/>
    </row>
    <row r="462" spans="18:19">
      <c r="R462" s="213"/>
      <c r="S462" s="213"/>
    </row>
    <row r="463" spans="18:19">
      <c r="R463" s="213"/>
      <c r="S463" s="213"/>
    </row>
    <row r="464" spans="18:19">
      <c r="R464" s="213"/>
      <c r="S464" s="213"/>
    </row>
    <row r="465" spans="18:19">
      <c r="R465" s="213"/>
      <c r="S465" s="213"/>
    </row>
    <row r="466" spans="18:19">
      <c r="R466" s="213"/>
      <c r="S466" s="213"/>
    </row>
    <row r="467" spans="18:19">
      <c r="R467" s="213"/>
      <c r="S467" s="213"/>
    </row>
    <row r="468" spans="18:19">
      <c r="R468" s="213"/>
      <c r="S468" s="213"/>
    </row>
    <row r="469" spans="18:19">
      <c r="R469" s="213"/>
      <c r="S469" s="213"/>
    </row>
    <row r="470" spans="18:19">
      <c r="R470" s="213"/>
      <c r="S470" s="213"/>
    </row>
    <row r="471" spans="18:19">
      <c r="R471" s="213"/>
      <c r="S471" s="213"/>
    </row>
    <row r="472" spans="18:19">
      <c r="R472" s="213"/>
      <c r="S472" s="213"/>
    </row>
    <row r="473" spans="18:19">
      <c r="R473" s="213"/>
      <c r="S473" s="213"/>
    </row>
    <row r="474" spans="18:19">
      <c r="R474" s="213"/>
      <c r="S474" s="213"/>
    </row>
    <row r="475" spans="18:19">
      <c r="R475" s="213"/>
      <c r="S475" s="213"/>
    </row>
    <row r="476" spans="18:19">
      <c r="R476" s="213"/>
      <c r="S476" s="213"/>
    </row>
    <row r="477" spans="18:19">
      <c r="R477" s="213"/>
      <c r="S477" s="213"/>
    </row>
    <row r="478" spans="18:19">
      <c r="R478" s="213"/>
      <c r="S478" s="213"/>
    </row>
    <row r="479" spans="18:19">
      <c r="R479" s="213"/>
      <c r="S479" s="213"/>
    </row>
    <row r="480" spans="18:19">
      <c r="R480" s="213"/>
      <c r="S480" s="213"/>
    </row>
    <row r="481" spans="18:19">
      <c r="R481" s="213"/>
      <c r="S481" s="213"/>
    </row>
    <row r="482" spans="18:19">
      <c r="R482" s="213"/>
      <c r="S482" s="213"/>
    </row>
    <row r="483" spans="18:19">
      <c r="R483" s="213"/>
      <c r="S483" s="213"/>
    </row>
    <row r="484" spans="18:19">
      <c r="R484" s="213"/>
      <c r="S484" s="213"/>
    </row>
    <row r="485" spans="18:19">
      <c r="R485" s="213"/>
      <c r="S485" s="213"/>
    </row>
    <row r="486" spans="18:19">
      <c r="R486" s="213"/>
      <c r="S486" s="213"/>
    </row>
    <row r="487" spans="18:19">
      <c r="R487" s="213"/>
      <c r="S487" s="213"/>
    </row>
    <row r="488" spans="18:19">
      <c r="R488" s="213"/>
      <c r="S488" s="213"/>
    </row>
    <row r="489" spans="18:19">
      <c r="R489" s="213"/>
      <c r="S489" s="213"/>
    </row>
    <row r="490" spans="18:19">
      <c r="R490" s="213"/>
      <c r="S490" s="213"/>
    </row>
    <row r="491" spans="18:19">
      <c r="R491" s="213"/>
      <c r="S491" s="213"/>
    </row>
    <row r="492" spans="18:19">
      <c r="R492" s="213"/>
      <c r="S492" s="213"/>
    </row>
    <row r="493" spans="18:19">
      <c r="R493" s="213"/>
      <c r="S493" s="213"/>
    </row>
    <row r="494" spans="18:19">
      <c r="R494" s="213"/>
      <c r="S494" s="213"/>
    </row>
    <row r="495" spans="18:19">
      <c r="R495" s="213"/>
      <c r="S495" s="213"/>
    </row>
    <row r="496" spans="18:19">
      <c r="R496" s="213"/>
      <c r="S496" s="213"/>
    </row>
    <row r="497" spans="18:19">
      <c r="R497" s="213"/>
      <c r="S497" s="213"/>
    </row>
    <row r="498" spans="18:19">
      <c r="R498" s="213"/>
      <c r="S498" s="213"/>
    </row>
    <row r="499" spans="18:19">
      <c r="R499" s="213"/>
      <c r="S499" s="213"/>
    </row>
    <row r="500" spans="18:19">
      <c r="R500" s="213"/>
      <c r="S500" s="213"/>
    </row>
    <row r="501" spans="18:19">
      <c r="R501" s="213"/>
      <c r="S501" s="213"/>
    </row>
    <row r="502" spans="18:19">
      <c r="R502" s="213"/>
      <c r="S502" s="213"/>
    </row>
    <row r="503" spans="18:19">
      <c r="R503" s="213"/>
      <c r="S503" s="213"/>
    </row>
    <row r="504" spans="18:19">
      <c r="R504" s="213"/>
      <c r="S504" s="213"/>
    </row>
    <row r="505" spans="18:19">
      <c r="R505" s="213"/>
      <c r="S505" s="213"/>
    </row>
    <row r="506" spans="18:19">
      <c r="R506" s="213"/>
      <c r="S506" s="213"/>
    </row>
    <row r="507" spans="18:19">
      <c r="R507" s="213"/>
      <c r="S507" s="213"/>
    </row>
    <row r="508" spans="18:19">
      <c r="R508" s="213"/>
      <c r="S508" s="213"/>
    </row>
    <row r="509" spans="18:19">
      <c r="R509" s="213"/>
      <c r="S509" s="213"/>
    </row>
    <row r="510" spans="18:19">
      <c r="R510" s="213"/>
      <c r="S510" s="213"/>
    </row>
    <row r="511" spans="18:19">
      <c r="R511" s="213"/>
      <c r="S511" s="213"/>
    </row>
    <row r="512" spans="18:19">
      <c r="R512" s="213"/>
      <c r="S512" s="213"/>
    </row>
    <row r="513" spans="18:19">
      <c r="R513" s="213"/>
      <c r="S513" s="213"/>
    </row>
    <row r="514" spans="18:19">
      <c r="R514" s="213"/>
      <c r="S514" s="213"/>
    </row>
    <row r="515" spans="18:19">
      <c r="R515" s="213"/>
      <c r="S515" s="213"/>
    </row>
    <row r="516" spans="18:19">
      <c r="R516" s="213"/>
      <c r="S516" s="213"/>
    </row>
    <row r="517" spans="18:19">
      <c r="R517" s="213"/>
      <c r="S517" s="213"/>
    </row>
    <row r="518" spans="18:19">
      <c r="R518" s="213"/>
      <c r="S518" s="213"/>
    </row>
    <row r="519" spans="18:19">
      <c r="R519" s="213"/>
      <c r="S519" s="213"/>
    </row>
    <row r="520" spans="18:19">
      <c r="R520" s="213"/>
      <c r="S520" s="213"/>
    </row>
    <row r="521" spans="18:19">
      <c r="R521" s="213"/>
      <c r="S521" s="213"/>
    </row>
    <row r="522" spans="18:19">
      <c r="R522" s="213"/>
      <c r="S522" s="213"/>
    </row>
    <row r="523" spans="18:19">
      <c r="R523" s="213"/>
      <c r="S523" s="213"/>
    </row>
    <row r="524" spans="18:19">
      <c r="R524" s="213"/>
      <c r="S524" s="213"/>
    </row>
    <row r="525" spans="18:19">
      <c r="R525" s="213"/>
      <c r="S525" s="213"/>
    </row>
    <row r="526" spans="18:19">
      <c r="R526" s="213"/>
      <c r="S526" s="213"/>
    </row>
    <row r="527" spans="18:19">
      <c r="R527" s="213"/>
      <c r="S527" s="213"/>
    </row>
    <row r="528" spans="18:19">
      <c r="R528" s="213"/>
      <c r="S528" s="213"/>
    </row>
    <row r="529" spans="18:19">
      <c r="R529" s="213"/>
      <c r="S529" s="213"/>
    </row>
    <row r="530" spans="18:19">
      <c r="R530" s="213"/>
      <c r="S530" s="213"/>
    </row>
    <row r="531" spans="18:19">
      <c r="R531" s="213"/>
      <c r="S531" s="213"/>
    </row>
    <row r="532" spans="18:19">
      <c r="R532" s="213"/>
      <c r="S532" s="213"/>
    </row>
    <row r="533" spans="18:19">
      <c r="R533" s="213"/>
      <c r="S533" s="213"/>
    </row>
    <row r="534" spans="18:19">
      <c r="R534" s="213"/>
      <c r="S534" s="213"/>
    </row>
    <row r="535" spans="18:19">
      <c r="R535" s="213"/>
      <c r="S535" s="213"/>
    </row>
    <row r="536" spans="18:19">
      <c r="R536" s="213"/>
      <c r="S536" s="213"/>
    </row>
    <row r="537" spans="18:19">
      <c r="R537" s="213"/>
      <c r="S537" s="213"/>
    </row>
    <row r="538" spans="18:19">
      <c r="R538" s="213"/>
      <c r="S538" s="213"/>
    </row>
    <row r="539" spans="18:19">
      <c r="R539" s="213"/>
      <c r="S539" s="213"/>
    </row>
    <row r="540" spans="18:19">
      <c r="R540" s="213"/>
      <c r="S540" s="213"/>
    </row>
    <row r="541" spans="18:19">
      <c r="R541" s="213"/>
      <c r="S541" s="213"/>
    </row>
    <row r="542" spans="18:19">
      <c r="R542" s="213"/>
      <c r="S542" s="213"/>
    </row>
    <row r="543" spans="18:19">
      <c r="R543" s="213"/>
      <c r="S543" s="213"/>
    </row>
    <row r="544" spans="18:19">
      <c r="R544" s="213"/>
      <c r="S544" s="213"/>
    </row>
    <row r="545" spans="18:19">
      <c r="R545" s="213"/>
      <c r="S545" s="213"/>
    </row>
    <row r="546" spans="18:19">
      <c r="R546" s="213"/>
      <c r="S546" s="213"/>
    </row>
    <row r="547" spans="18:19">
      <c r="R547" s="213"/>
      <c r="S547" s="213"/>
    </row>
    <row r="548" spans="18:19">
      <c r="R548" s="213"/>
      <c r="S548" s="213"/>
    </row>
    <row r="549" spans="18:19">
      <c r="R549" s="213"/>
      <c r="S549" s="213"/>
    </row>
    <row r="550" spans="18:19">
      <c r="R550" s="213"/>
      <c r="S550" s="213"/>
    </row>
    <row r="551" spans="18:19">
      <c r="R551" s="213"/>
      <c r="S551" s="213"/>
    </row>
    <row r="552" spans="18:19">
      <c r="R552" s="213"/>
      <c r="S552" s="213"/>
    </row>
    <row r="553" spans="18:19">
      <c r="R553" s="213"/>
      <c r="S553" s="213"/>
    </row>
    <row r="554" spans="18:19">
      <c r="R554" s="213"/>
      <c r="S554" s="213"/>
    </row>
    <row r="555" spans="18:19">
      <c r="R555" s="213"/>
      <c r="S555" s="213"/>
    </row>
    <row r="556" spans="18:19">
      <c r="R556" s="213"/>
      <c r="S556" s="213"/>
    </row>
    <row r="557" spans="18:19">
      <c r="R557" s="213"/>
      <c r="S557" s="213"/>
    </row>
    <row r="558" spans="18:19">
      <c r="R558" s="213"/>
      <c r="S558" s="213"/>
    </row>
    <row r="559" spans="18:19">
      <c r="R559" s="213"/>
      <c r="S559" s="213"/>
    </row>
    <row r="560" spans="18:19">
      <c r="R560" s="213"/>
      <c r="S560" s="213"/>
    </row>
    <row r="561" spans="18:19">
      <c r="R561" s="213"/>
      <c r="S561" s="213"/>
    </row>
    <row r="562" spans="18:19">
      <c r="R562" s="213"/>
      <c r="S562" s="213"/>
    </row>
    <row r="563" spans="18:19">
      <c r="R563" s="213"/>
      <c r="S563" s="213"/>
    </row>
    <row r="564" spans="18:19">
      <c r="R564" s="213"/>
      <c r="S564" s="213"/>
    </row>
    <row r="565" spans="18:19">
      <c r="R565" s="213"/>
      <c r="S565" s="213"/>
    </row>
    <row r="566" spans="18:19">
      <c r="R566" s="213"/>
      <c r="S566" s="213"/>
    </row>
    <row r="567" spans="18:19">
      <c r="R567" s="213"/>
      <c r="S567" s="213"/>
    </row>
    <row r="568" spans="18:19">
      <c r="R568" s="213"/>
      <c r="S568" s="213"/>
    </row>
    <row r="569" spans="18:19">
      <c r="R569" s="213"/>
      <c r="S569" s="213"/>
    </row>
    <row r="570" spans="18:19">
      <c r="R570" s="213"/>
      <c r="S570" s="213"/>
    </row>
    <row r="571" spans="18:19">
      <c r="R571" s="213"/>
      <c r="S571" s="213"/>
    </row>
    <row r="572" spans="18:19">
      <c r="R572" s="213"/>
      <c r="S572" s="213"/>
    </row>
    <row r="573" spans="18:19">
      <c r="R573" s="213"/>
      <c r="S573" s="213"/>
    </row>
    <row r="574" spans="18:19">
      <c r="R574" s="213"/>
      <c r="S574" s="213"/>
    </row>
    <row r="575" spans="18:19">
      <c r="R575" s="213"/>
      <c r="S575" s="213"/>
    </row>
    <row r="576" spans="18:19">
      <c r="R576" s="213"/>
      <c r="S576" s="213"/>
    </row>
    <row r="577" spans="18:19">
      <c r="R577" s="213"/>
      <c r="S577" s="213"/>
    </row>
    <row r="578" spans="18:19">
      <c r="R578" s="213"/>
      <c r="S578" s="213"/>
    </row>
    <row r="579" spans="18:19">
      <c r="R579" s="213"/>
      <c r="S579" s="213"/>
    </row>
    <row r="580" spans="18:19">
      <c r="R580" s="213"/>
      <c r="S580" s="213"/>
    </row>
    <row r="581" spans="18:19">
      <c r="R581" s="213"/>
      <c r="S581" s="213"/>
    </row>
    <row r="582" spans="18:19">
      <c r="R582" s="213"/>
      <c r="S582" s="213"/>
    </row>
    <row r="583" spans="18:19">
      <c r="R583" s="213"/>
      <c r="S583" s="213"/>
    </row>
    <row r="584" spans="18:19">
      <c r="R584" s="213"/>
      <c r="S584" s="213"/>
    </row>
    <row r="585" spans="18:19">
      <c r="R585" s="213"/>
      <c r="S585" s="213"/>
    </row>
    <row r="586" spans="18:19">
      <c r="R586" s="213"/>
      <c r="S586" s="213"/>
    </row>
    <row r="587" spans="18:19">
      <c r="R587" s="213"/>
      <c r="S587" s="213"/>
    </row>
    <row r="588" spans="18:19">
      <c r="R588" s="213"/>
      <c r="S588" s="213"/>
    </row>
    <row r="589" spans="18:19">
      <c r="R589" s="213"/>
      <c r="S589" s="213"/>
    </row>
    <row r="590" spans="18:19">
      <c r="R590" s="213"/>
      <c r="S590" s="213"/>
    </row>
    <row r="591" spans="18:19">
      <c r="R591" s="213"/>
      <c r="S591" s="213"/>
    </row>
    <row r="592" spans="18:19">
      <c r="R592" s="213"/>
      <c r="S592" s="213"/>
    </row>
    <row r="593" spans="18:19">
      <c r="R593" s="213"/>
      <c r="S593" s="213"/>
    </row>
    <row r="594" spans="18:19">
      <c r="R594" s="213"/>
      <c r="S594" s="213"/>
    </row>
    <row r="595" spans="18:19">
      <c r="R595" s="213"/>
      <c r="S595" s="213"/>
    </row>
    <row r="596" spans="18:19">
      <c r="R596" s="213"/>
      <c r="S596" s="213"/>
    </row>
    <row r="597" spans="18:19">
      <c r="R597" s="213"/>
      <c r="S597" s="213"/>
    </row>
    <row r="598" spans="18:19">
      <c r="R598" s="213"/>
      <c r="S598" s="213"/>
    </row>
    <row r="599" spans="18:19">
      <c r="R599" s="213"/>
      <c r="S599" s="213"/>
    </row>
    <row r="600" spans="18:19">
      <c r="R600" s="213"/>
      <c r="S600" s="213"/>
    </row>
    <row r="601" spans="18:19">
      <c r="R601" s="213"/>
      <c r="S601" s="213"/>
    </row>
    <row r="602" spans="18:19">
      <c r="R602" s="213"/>
      <c r="S602" s="213"/>
    </row>
    <row r="603" spans="18:19">
      <c r="R603" s="213"/>
      <c r="S603" s="213"/>
    </row>
    <row r="604" spans="18:19">
      <c r="R604" s="213"/>
      <c r="S604" s="213"/>
    </row>
    <row r="605" spans="18:19">
      <c r="R605" s="213"/>
      <c r="S605" s="213"/>
    </row>
    <row r="606" spans="18:19">
      <c r="R606" s="213"/>
      <c r="S606" s="213"/>
    </row>
    <row r="607" spans="18:19">
      <c r="R607" s="213"/>
      <c r="S607" s="213"/>
    </row>
    <row r="608" spans="18:19">
      <c r="R608" s="213"/>
      <c r="S608" s="213"/>
    </row>
    <row r="609" spans="18:19">
      <c r="R609" s="213"/>
      <c r="S609" s="213"/>
    </row>
    <row r="610" spans="18:19">
      <c r="R610" s="213"/>
      <c r="S610" s="213"/>
    </row>
    <row r="611" spans="18:19">
      <c r="R611" s="213"/>
      <c r="S611" s="213"/>
    </row>
    <row r="612" spans="18:19">
      <c r="R612" s="213"/>
      <c r="S612" s="213"/>
    </row>
    <row r="613" spans="18:19">
      <c r="R613" s="213"/>
      <c r="S613" s="213"/>
    </row>
    <row r="614" spans="18:19">
      <c r="R614" s="213"/>
      <c r="S614" s="213"/>
    </row>
    <row r="615" spans="18:19">
      <c r="R615" s="213"/>
      <c r="S615" s="213"/>
    </row>
    <row r="616" spans="18:19">
      <c r="R616" s="213"/>
      <c r="S616" s="213"/>
    </row>
    <row r="617" spans="18:19">
      <c r="R617" s="213"/>
      <c r="S617" s="213"/>
    </row>
    <row r="618" spans="18:19">
      <c r="R618" s="213"/>
      <c r="S618" s="213"/>
    </row>
    <row r="619" spans="18:19">
      <c r="R619" s="213"/>
      <c r="S619" s="213"/>
    </row>
    <row r="620" spans="18:19">
      <c r="R620" s="213"/>
      <c r="S620" s="213"/>
    </row>
    <row r="621" spans="18:19">
      <c r="R621" s="213"/>
      <c r="S621" s="213"/>
    </row>
    <row r="622" spans="18:19">
      <c r="R622" s="213"/>
      <c r="S622" s="213"/>
    </row>
    <row r="623" spans="18:19">
      <c r="R623" s="213"/>
      <c r="S623" s="213"/>
    </row>
    <row r="624" spans="18:19">
      <c r="R624" s="213"/>
      <c r="S624" s="213"/>
    </row>
    <row r="625" spans="18:19">
      <c r="R625" s="213"/>
      <c r="S625" s="213"/>
    </row>
    <row r="626" spans="18:19">
      <c r="R626" s="213"/>
      <c r="S626" s="213"/>
    </row>
    <row r="627" spans="18:19">
      <c r="R627" s="213"/>
      <c r="S627" s="213"/>
    </row>
    <row r="628" spans="18:19">
      <c r="R628" s="213"/>
      <c r="S628" s="213"/>
    </row>
    <row r="629" spans="18:19">
      <c r="R629" s="213"/>
      <c r="S629" s="213"/>
    </row>
    <row r="630" spans="18:19">
      <c r="R630" s="213"/>
      <c r="S630" s="213"/>
    </row>
    <row r="631" spans="18:19">
      <c r="R631" s="213"/>
      <c r="S631" s="213"/>
    </row>
    <row r="632" spans="18:19">
      <c r="R632" s="213"/>
      <c r="S632" s="213"/>
    </row>
    <row r="633" spans="18:19">
      <c r="R633" s="213"/>
      <c r="S633" s="213"/>
    </row>
    <row r="634" spans="18:19">
      <c r="R634" s="213"/>
      <c r="S634" s="213"/>
    </row>
    <row r="635" spans="18:19">
      <c r="R635" s="213"/>
      <c r="S635" s="213"/>
    </row>
    <row r="636" spans="18:19">
      <c r="R636" s="213"/>
      <c r="S636" s="213"/>
    </row>
    <row r="637" spans="18:19">
      <c r="R637" s="213"/>
      <c r="S637" s="213"/>
    </row>
    <row r="638" spans="18:19">
      <c r="R638" s="213"/>
      <c r="S638" s="213"/>
    </row>
    <row r="639" spans="18:19">
      <c r="R639" s="213"/>
      <c r="S639" s="213"/>
    </row>
    <row r="640" spans="18:19">
      <c r="R640" s="213"/>
      <c r="S640" s="213"/>
    </row>
    <row r="641" spans="18:19">
      <c r="R641" s="213"/>
      <c r="S641" s="213"/>
    </row>
    <row r="642" spans="18:19">
      <c r="R642" s="213"/>
      <c r="S642" s="213"/>
    </row>
    <row r="643" spans="18:19">
      <c r="R643" s="213"/>
      <c r="S643" s="213"/>
    </row>
    <row r="644" spans="18:19">
      <c r="R644" s="213"/>
      <c r="S644" s="213"/>
    </row>
    <row r="645" spans="18:19">
      <c r="R645" s="213"/>
      <c r="S645" s="213"/>
    </row>
    <row r="646" spans="18:19">
      <c r="R646" s="213"/>
      <c r="S646" s="213"/>
    </row>
    <row r="647" spans="18:19">
      <c r="R647" s="213"/>
      <c r="S647" s="213"/>
    </row>
    <row r="648" spans="18:19">
      <c r="R648" s="213"/>
      <c r="S648" s="213"/>
    </row>
    <row r="649" spans="18:19">
      <c r="R649" s="213"/>
      <c r="S649" s="213"/>
    </row>
    <row r="650" spans="18:19">
      <c r="R650" s="213"/>
      <c r="S650" s="213"/>
    </row>
    <row r="651" spans="18:19">
      <c r="R651" s="213"/>
      <c r="S651" s="213"/>
    </row>
    <row r="652" spans="18:19">
      <c r="R652" s="213"/>
      <c r="S652" s="213"/>
    </row>
    <row r="653" spans="18:19">
      <c r="R653" s="213"/>
      <c r="S653" s="213"/>
    </row>
    <row r="654" spans="18:19">
      <c r="R654" s="213"/>
      <c r="S654" s="213"/>
    </row>
    <row r="655" spans="18:19">
      <c r="R655" s="213"/>
      <c r="S655" s="213"/>
    </row>
    <row r="656" spans="18:19">
      <c r="R656" s="213"/>
      <c r="S656" s="213"/>
    </row>
    <row r="657" spans="18:19">
      <c r="R657" s="213"/>
      <c r="S657" s="213"/>
    </row>
    <row r="658" spans="18:19">
      <c r="R658" s="213"/>
      <c r="S658" s="213"/>
    </row>
    <row r="659" spans="18:19">
      <c r="R659" s="213"/>
      <c r="S659" s="213"/>
    </row>
    <row r="660" spans="18:19">
      <c r="R660" s="213"/>
      <c r="S660" s="213"/>
    </row>
    <row r="661" spans="18:19">
      <c r="R661" s="213"/>
      <c r="S661" s="213"/>
    </row>
    <row r="662" spans="18:19">
      <c r="R662" s="213"/>
      <c r="S662" s="213"/>
    </row>
    <row r="663" spans="18:19">
      <c r="R663" s="213"/>
      <c r="S663" s="213"/>
    </row>
    <row r="664" spans="18:19">
      <c r="R664" s="213"/>
      <c r="S664" s="213"/>
    </row>
    <row r="665" spans="18:19">
      <c r="R665" s="213"/>
      <c r="S665" s="213"/>
    </row>
    <row r="666" spans="18:19">
      <c r="R666" s="213"/>
      <c r="S666" s="213"/>
    </row>
    <row r="667" spans="18:19">
      <c r="R667" s="213"/>
      <c r="S667" s="213"/>
    </row>
    <row r="668" spans="18:19">
      <c r="R668" s="213"/>
      <c r="S668" s="213"/>
    </row>
    <row r="669" spans="18:19">
      <c r="R669" s="213"/>
      <c r="S669" s="213"/>
    </row>
    <row r="670" spans="18:19">
      <c r="R670" s="213"/>
      <c r="S670" s="213"/>
    </row>
    <row r="671" spans="18:19">
      <c r="R671" s="213"/>
      <c r="S671" s="213"/>
    </row>
    <row r="672" spans="18:19">
      <c r="R672" s="213"/>
      <c r="S672" s="213"/>
    </row>
    <row r="673" spans="18:23">
      <c r="R673" s="213"/>
      <c r="S673" s="213"/>
    </row>
    <row r="674" spans="18:23">
      <c r="R674" s="213"/>
      <c r="S674" s="213"/>
    </row>
    <row r="675" spans="18:23">
      <c r="R675" s="213"/>
      <c r="S675" s="213"/>
    </row>
    <row r="676" spans="18:23">
      <c r="R676" s="213"/>
      <c r="S676" s="213"/>
      <c r="W676" s="210" t="s">
        <v>23</v>
      </c>
    </row>
    <row r="677" spans="18:23">
      <c r="R677" s="213"/>
      <c r="S677" s="213"/>
    </row>
    <row r="678" spans="18:23">
      <c r="R678" s="213"/>
      <c r="S678" s="213"/>
    </row>
    <row r="679" spans="18:23">
      <c r="R679" s="213"/>
      <c r="S679" s="213"/>
    </row>
    <row r="680" spans="18:23">
      <c r="R680" s="213"/>
      <c r="S680" s="213"/>
    </row>
    <row r="681" spans="18:23">
      <c r="R681" s="213"/>
      <c r="S681" s="213"/>
    </row>
    <row r="682" spans="18:23">
      <c r="R682" s="213"/>
      <c r="S682" s="213"/>
    </row>
    <row r="683" spans="18:23">
      <c r="R683" s="213"/>
      <c r="S683" s="213"/>
    </row>
    <row r="684" spans="18:23">
      <c r="R684" s="213"/>
      <c r="S684" s="213"/>
    </row>
    <row r="685" spans="18:23">
      <c r="R685" s="213"/>
      <c r="S685" s="213"/>
    </row>
    <row r="686" spans="18:23">
      <c r="R686" s="213"/>
      <c r="S686" s="213"/>
    </row>
    <row r="687" spans="18:23">
      <c r="R687" s="213"/>
      <c r="S687" s="213"/>
    </row>
    <row r="688" spans="18:23">
      <c r="R688" s="213"/>
      <c r="S688" s="213"/>
    </row>
    <row r="689" spans="18:19">
      <c r="R689" s="213"/>
      <c r="S689" s="213"/>
    </row>
    <row r="690" spans="18:19">
      <c r="R690" s="213"/>
      <c r="S690" s="213"/>
    </row>
    <row r="691" spans="18:19">
      <c r="R691" s="213"/>
      <c r="S691" s="213"/>
    </row>
    <row r="692" spans="18:19">
      <c r="R692" s="213"/>
      <c r="S692" s="213"/>
    </row>
    <row r="693" spans="18:19">
      <c r="R693" s="213"/>
      <c r="S693" s="213"/>
    </row>
    <row r="694" spans="18:19">
      <c r="R694" s="213"/>
      <c r="S694" s="213"/>
    </row>
    <row r="695" spans="18:19">
      <c r="R695" s="213"/>
      <c r="S695" s="213"/>
    </row>
    <row r="696" spans="18:19">
      <c r="R696" s="213"/>
      <c r="S696" s="213"/>
    </row>
    <row r="697" spans="18:19">
      <c r="R697" s="213"/>
      <c r="S697" s="213"/>
    </row>
    <row r="698" spans="18:19">
      <c r="R698" s="213"/>
      <c r="S698" s="213"/>
    </row>
    <row r="699" spans="18:19">
      <c r="R699" s="213"/>
      <c r="S699" s="213"/>
    </row>
    <row r="700" spans="18:19">
      <c r="R700" s="213"/>
      <c r="S700" s="213"/>
    </row>
    <row r="701" spans="18:19">
      <c r="R701" s="213"/>
      <c r="S701" s="213"/>
    </row>
    <row r="702" spans="18:19">
      <c r="R702" s="213"/>
      <c r="S702" s="213"/>
    </row>
    <row r="703" spans="18:19">
      <c r="R703" s="213"/>
      <c r="S703" s="213"/>
    </row>
    <row r="704" spans="18:19">
      <c r="R704" s="213"/>
      <c r="S704" s="213"/>
    </row>
    <row r="705" spans="18:19">
      <c r="R705" s="213"/>
      <c r="S705" s="213"/>
    </row>
    <row r="706" spans="18:19">
      <c r="R706" s="213"/>
      <c r="S706" s="213"/>
    </row>
    <row r="707" spans="18:19">
      <c r="R707" s="213"/>
      <c r="S707" s="213"/>
    </row>
    <row r="708" spans="18:19">
      <c r="R708" s="213"/>
      <c r="S708" s="213"/>
    </row>
    <row r="709" spans="18:19">
      <c r="R709" s="213"/>
      <c r="S709" s="213"/>
    </row>
    <row r="710" spans="18:19">
      <c r="R710" s="213"/>
      <c r="S710" s="213"/>
    </row>
    <row r="711" spans="18:19">
      <c r="R711" s="213"/>
      <c r="S711" s="213"/>
    </row>
    <row r="712" spans="18:19">
      <c r="R712" s="213"/>
      <c r="S712" s="213"/>
    </row>
    <row r="713" spans="18:19">
      <c r="R713" s="213"/>
      <c r="S713" s="213"/>
    </row>
    <row r="714" spans="18:19">
      <c r="R714" s="213"/>
      <c r="S714" s="213"/>
    </row>
    <row r="715" spans="18:19">
      <c r="R715" s="213"/>
      <c r="S715" s="213"/>
    </row>
    <row r="716" spans="18:19">
      <c r="R716" s="213"/>
      <c r="S716" s="213"/>
    </row>
    <row r="717" spans="18:19">
      <c r="R717" s="213"/>
      <c r="S717" s="213"/>
    </row>
    <row r="718" spans="18:19">
      <c r="R718" s="213"/>
      <c r="S718" s="213"/>
    </row>
    <row r="719" spans="18:19">
      <c r="R719" s="213"/>
      <c r="S719" s="213"/>
    </row>
    <row r="720" spans="18:19">
      <c r="R720" s="213"/>
      <c r="S720" s="213"/>
    </row>
    <row r="721" spans="18:19">
      <c r="R721" s="213"/>
      <c r="S721" s="213"/>
    </row>
    <row r="722" spans="18:19">
      <c r="R722" s="213"/>
      <c r="S722" s="213"/>
    </row>
    <row r="723" spans="18:19">
      <c r="R723" s="213"/>
      <c r="S723" s="213"/>
    </row>
    <row r="724" spans="18:19">
      <c r="R724" s="213"/>
      <c r="S724" s="213"/>
    </row>
    <row r="725" spans="18:19">
      <c r="R725" s="213"/>
      <c r="S725" s="213"/>
    </row>
    <row r="726" spans="18:19">
      <c r="R726" s="213"/>
      <c r="S726" s="213"/>
    </row>
    <row r="727" spans="18:19">
      <c r="R727" s="213"/>
      <c r="S727" s="213"/>
    </row>
    <row r="728" spans="18:19">
      <c r="R728" s="213"/>
      <c r="S728" s="213"/>
    </row>
    <row r="729" spans="18:19">
      <c r="R729" s="213"/>
      <c r="S729" s="213"/>
    </row>
    <row r="730" spans="18:19">
      <c r="R730" s="213"/>
      <c r="S730" s="213"/>
    </row>
    <row r="731" spans="18:19">
      <c r="R731" s="213"/>
      <c r="S731" s="213"/>
    </row>
    <row r="732" spans="18:19">
      <c r="R732" s="213"/>
      <c r="S732" s="213"/>
    </row>
    <row r="733" spans="18:19">
      <c r="R733" s="213"/>
      <c r="S733" s="213"/>
    </row>
    <row r="734" spans="18:19">
      <c r="R734" s="213"/>
      <c r="S734" s="213"/>
    </row>
    <row r="735" spans="18:19">
      <c r="R735" s="213"/>
      <c r="S735" s="213"/>
    </row>
    <row r="736" spans="18:19">
      <c r="R736" s="213"/>
      <c r="S736" s="213"/>
    </row>
    <row r="737" spans="18:19">
      <c r="R737" s="213"/>
      <c r="S737" s="213"/>
    </row>
    <row r="738" spans="18:19">
      <c r="R738" s="213"/>
      <c r="S738" s="213"/>
    </row>
    <row r="739" spans="18:19">
      <c r="R739" s="213"/>
      <c r="S739" s="213"/>
    </row>
    <row r="740" spans="18:19">
      <c r="R740" s="213"/>
      <c r="S740" s="213"/>
    </row>
    <row r="741" spans="18:19">
      <c r="R741" s="213"/>
      <c r="S741" s="213"/>
    </row>
    <row r="742" spans="18:19">
      <c r="R742" s="213"/>
      <c r="S742" s="213"/>
    </row>
    <row r="743" spans="18:19">
      <c r="R743" s="213"/>
      <c r="S743" s="213"/>
    </row>
    <row r="744" spans="18:19">
      <c r="R744" s="213"/>
      <c r="S744" s="213"/>
    </row>
    <row r="745" spans="18:19">
      <c r="R745" s="213"/>
      <c r="S745" s="213"/>
    </row>
    <row r="746" spans="18:19">
      <c r="R746" s="213"/>
      <c r="S746" s="213"/>
    </row>
    <row r="747" spans="18:19">
      <c r="R747" s="213"/>
      <c r="S747" s="213"/>
    </row>
    <row r="748" spans="18:19">
      <c r="R748" s="213"/>
      <c r="S748" s="213"/>
    </row>
    <row r="749" spans="18:19">
      <c r="R749" s="213"/>
      <c r="S749" s="213"/>
    </row>
    <row r="750" spans="18:19">
      <c r="R750" s="213"/>
      <c r="S750" s="213"/>
    </row>
    <row r="751" spans="18:19">
      <c r="R751" s="213"/>
      <c r="S751" s="213"/>
    </row>
    <row r="752" spans="18:19">
      <c r="R752" s="213"/>
      <c r="S752" s="213"/>
    </row>
    <row r="753" spans="18:19">
      <c r="R753" s="213"/>
      <c r="S753" s="213"/>
    </row>
    <row r="754" spans="18:19">
      <c r="R754" s="213"/>
      <c r="S754" s="213"/>
    </row>
    <row r="755" spans="18:19">
      <c r="R755" s="213"/>
      <c r="S755" s="213"/>
    </row>
    <row r="756" spans="18:19">
      <c r="R756" s="213"/>
      <c r="S756" s="213"/>
    </row>
    <row r="757" spans="18:19">
      <c r="R757" s="213"/>
      <c r="S757" s="213"/>
    </row>
    <row r="758" spans="18:19">
      <c r="R758" s="213"/>
      <c r="S758" s="213"/>
    </row>
    <row r="759" spans="18:19">
      <c r="R759" s="213"/>
      <c r="S759" s="213"/>
    </row>
    <row r="760" spans="18:19">
      <c r="R760" s="213"/>
      <c r="S760" s="213"/>
    </row>
    <row r="761" spans="18:19">
      <c r="R761" s="213"/>
      <c r="S761" s="213"/>
    </row>
    <row r="762" spans="18:19">
      <c r="R762" s="213"/>
      <c r="S762" s="213"/>
    </row>
    <row r="763" spans="18:19">
      <c r="R763" s="213"/>
      <c r="S763" s="213"/>
    </row>
    <row r="764" spans="18:19">
      <c r="R764" s="213"/>
      <c r="S764" s="213"/>
    </row>
    <row r="765" spans="18:19">
      <c r="R765" s="213"/>
      <c r="S765" s="213"/>
    </row>
    <row r="766" spans="18:19">
      <c r="R766" s="213"/>
      <c r="S766" s="213"/>
    </row>
    <row r="767" spans="18:19">
      <c r="R767" s="213"/>
      <c r="S767" s="213"/>
    </row>
    <row r="768" spans="18:19">
      <c r="R768" s="213"/>
      <c r="S768" s="213"/>
    </row>
    <row r="769" spans="18:19">
      <c r="R769" s="213"/>
      <c r="S769" s="213"/>
    </row>
    <row r="770" spans="18:19">
      <c r="R770" s="213"/>
      <c r="S770" s="213"/>
    </row>
    <row r="771" spans="18:19">
      <c r="R771" s="213"/>
      <c r="S771" s="213"/>
    </row>
    <row r="772" spans="18:19">
      <c r="R772" s="213"/>
      <c r="S772" s="213"/>
    </row>
    <row r="773" spans="18:19">
      <c r="R773" s="213"/>
      <c r="S773" s="213"/>
    </row>
    <row r="774" spans="18:19">
      <c r="R774" s="213"/>
      <c r="S774" s="213"/>
    </row>
    <row r="775" spans="18:19">
      <c r="R775" s="213"/>
      <c r="S775" s="213"/>
    </row>
    <row r="776" spans="18:19">
      <c r="R776" s="213"/>
      <c r="S776" s="213"/>
    </row>
    <row r="777" spans="18:19">
      <c r="R777" s="213"/>
      <c r="S777" s="213"/>
    </row>
    <row r="778" spans="18:19">
      <c r="R778" s="213"/>
      <c r="S778" s="213"/>
    </row>
    <row r="779" spans="18:19">
      <c r="R779" s="213"/>
      <c r="S779" s="213"/>
    </row>
    <row r="780" spans="18:19">
      <c r="R780" s="213"/>
      <c r="S780" s="213"/>
    </row>
    <row r="781" spans="18:19">
      <c r="R781" s="213"/>
      <c r="S781" s="213"/>
    </row>
    <row r="782" spans="18:19">
      <c r="R782" s="213"/>
      <c r="S782" s="213"/>
    </row>
    <row r="783" spans="18:19">
      <c r="R783" s="213"/>
      <c r="S783" s="213"/>
    </row>
    <row r="784" spans="18:19">
      <c r="R784" s="213"/>
      <c r="S784" s="213"/>
    </row>
    <row r="785" spans="18:19">
      <c r="R785" s="213"/>
      <c r="S785" s="213"/>
    </row>
    <row r="786" spans="18:19">
      <c r="R786" s="213"/>
      <c r="S786" s="213"/>
    </row>
    <row r="787" spans="18:19">
      <c r="R787" s="213"/>
      <c r="S787" s="213"/>
    </row>
    <row r="788" spans="18:19">
      <c r="R788" s="213"/>
      <c r="S788" s="213"/>
    </row>
    <row r="789" spans="18:19">
      <c r="R789" s="213"/>
      <c r="S789" s="213"/>
    </row>
    <row r="790" spans="18:19">
      <c r="R790" s="213"/>
      <c r="S790" s="213"/>
    </row>
    <row r="791" spans="18:19">
      <c r="R791" s="213"/>
      <c r="S791" s="213"/>
    </row>
    <row r="792" spans="18:19">
      <c r="R792" s="213"/>
      <c r="S792" s="213"/>
    </row>
    <row r="793" spans="18:19">
      <c r="R793" s="213"/>
      <c r="S793" s="213"/>
    </row>
    <row r="794" spans="18:19">
      <c r="R794" s="213"/>
      <c r="S794" s="213"/>
    </row>
    <row r="795" spans="18:19">
      <c r="R795" s="213"/>
      <c r="S795" s="213"/>
    </row>
    <row r="796" spans="18:19">
      <c r="R796" s="213"/>
      <c r="S796" s="213"/>
    </row>
    <row r="797" spans="18:19">
      <c r="R797" s="213"/>
      <c r="S797" s="213"/>
    </row>
    <row r="798" spans="18:19">
      <c r="R798" s="213"/>
      <c r="S798" s="213"/>
    </row>
    <row r="799" spans="18:19">
      <c r="R799" s="213"/>
      <c r="S799" s="213"/>
    </row>
    <row r="800" spans="18:19">
      <c r="R800" s="213"/>
      <c r="S800" s="213"/>
    </row>
    <row r="801" spans="18:19">
      <c r="R801" s="213"/>
      <c r="S801" s="213"/>
    </row>
    <row r="802" spans="18:19">
      <c r="R802" s="213"/>
      <c r="S802" s="213"/>
    </row>
    <row r="803" spans="18:19">
      <c r="R803" s="213"/>
      <c r="S803" s="213"/>
    </row>
    <row r="804" spans="18:19">
      <c r="R804" s="213"/>
      <c r="S804" s="213"/>
    </row>
    <row r="805" spans="18:19">
      <c r="R805" s="213"/>
      <c r="S805" s="213"/>
    </row>
    <row r="806" spans="18:19">
      <c r="R806" s="213"/>
      <c r="S806" s="213"/>
    </row>
    <row r="807" spans="18:19">
      <c r="R807" s="213"/>
      <c r="S807" s="213"/>
    </row>
    <row r="808" spans="18:19">
      <c r="R808" s="213"/>
      <c r="S808" s="213"/>
    </row>
    <row r="809" spans="18:19">
      <c r="R809" s="213"/>
      <c r="S809" s="213"/>
    </row>
    <row r="810" spans="18:19">
      <c r="R810" s="213"/>
      <c r="S810" s="213"/>
    </row>
    <row r="811" spans="18:19">
      <c r="R811" s="213"/>
      <c r="S811" s="213"/>
    </row>
    <row r="812" spans="18:19">
      <c r="R812" s="213"/>
      <c r="S812" s="213"/>
    </row>
    <row r="813" spans="18:19">
      <c r="R813" s="213"/>
      <c r="S813" s="213"/>
    </row>
    <row r="814" spans="18:19">
      <c r="R814" s="213"/>
      <c r="S814" s="213"/>
    </row>
    <row r="815" spans="18:19">
      <c r="R815" s="213"/>
      <c r="S815" s="213"/>
    </row>
    <row r="816" spans="18:19">
      <c r="R816" s="213"/>
      <c r="S816" s="213"/>
    </row>
    <row r="817" spans="18:19">
      <c r="R817" s="213"/>
      <c r="S817" s="213"/>
    </row>
    <row r="818" spans="18:19">
      <c r="R818" s="213"/>
      <c r="S818" s="213"/>
    </row>
    <row r="819" spans="18:19">
      <c r="R819" s="213"/>
      <c r="S819" s="213"/>
    </row>
    <row r="820" spans="18:19">
      <c r="R820" s="213"/>
      <c r="S820" s="213"/>
    </row>
    <row r="821" spans="18:19">
      <c r="R821" s="213"/>
      <c r="S821" s="213"/>
    </row>
    <row r="822" spans="18:19">
      <c r="R822" s="213"/>
      <c r="S822" s="213"/>
    </row>
    <row r="823" spans="18:19">
      <c r="R823" s="213"/>
      <c r="S823" s="213"/>
    </row>
    <row r="824" spans="18:19">
      <c r="R824" s="213"/>
      <c r="S824" s="213"/>
    </row>
    <row r="825" spans="18:19">
      <c r="R825" s="213"/>
      <c r="S825" s="213"/>
    </row>
    <row r="826" spans="18:19">
      <c r="R826" s="213"/>
      <c r="S826" s="213"/>
    </row>
    <row r="827" spans="18:19">
      <c r="R827" s="213"/>
      <c r="S827" s="213"/>
    </row>
    <row r="828" spans="18:19">
      <c r="R828" s="213"/>
      <c r="S828" s="213"/>
    </row>
    <row r="829" spans="18:19">
      <c r="R829" s="213"/>
      <c r="S829" s="213"/>
    </row>
    <row r="830" spans="18:19">
      <c r="R830" s="213"/>
      <c r="S830" s="213"/>
    </row>
    <row r="831" spans="18:19">
      <c r="R831" s="213"/>
      <c r="S831" s="213"/>
    </row>
    <row r="832" spans="18:19">
      <c r="R832" s="213"/>
      <c r="S832" s="213"/>
    </row>
    <row r="833" spans="18:19">
      <c r="R833" s="213"/>
      <c r="S833" s="213"/>
    </row>
    <row r="834" spans="18:19">
      <c r="R834" s="213"/>
      <c r="S834" s="213"/>
    </row>
    <row r="835" spans="18:19">
      <c r="R835" s="213"/>
      <c r="S835" s="213"/>
    </row>
    <row r="836" spans="18:19">
      <c r="R836" s="213"/>
      <c r="S836" s="213"/>
    </row>
    <row r="837" spans="18:19">
      <c r="R837" s="213"/>
      <c r="S837" s="213"/>
    </row>
    <row r="838" spans="18:19">
      <c r="R838" s="213"/>
      <c r="S838" s="213"/>
    </row>
    <row r="839" spans="18:19">
      <c r="R839" s="213"/>
      <c r="S839" s="213"/>
    </row>
    <row r="840" spans="18:19">
      <c r="R840" s="213"/>
      <c r="S840" s="213"/>
    </row>
    <row r="841" spans="18:19">
      <c r="R841" s="213"/>
      <c r="S841" s="213"/>
    </row>
    <row r="842" spans="18:19">
      <c r="R842" s="213"/>
      <c r="S842" s="213"/>
    </row>
    <row r="843" spans="18:19">
      <c r="R843" s="213"/>
      <c r="S843" s="213"/>
    </row>
    <row r="844" spans="18:19">
      <c r="R844" s="213"/>
      <c r="S844" s="213"/>
    </row>
    <row r="845" spans="18:19">
      <c r="R845" s="213"/>
      <c r="S845" s="213"/>
    </row>
    <row r="846" spans="18:19">
      <c r="R846" s="213"/>
      <c r="S846" s="213"/>
    </row>
    <row r="847" spans="18:19">
      <c r="R847" s="213"/>
      <c r="S847" s="213"/>
    </row>
    <row r="848" spans="18:19">
      <c r="R848" s="213"/>
      <c r="S848" s="213"/>
    </row>
    <row r="849" spans="18:19">
      <c r="R849" s="213"/>
      <c r="S849" s="213"/>
    </row>
    <row r="850" spans="18:19">
      <c r="R850" s="213"/>
      <c r="S850" s="213"/>
    </row>
    <row r="851" spans="18:19">
      <c r="R851" s="213"/>
      <c r="S851" s="213"/>
    </row>
    <row r="852" spans="18:19">
      <c r="R852" s="213"/>
      <c r="S852" s="213"/>
    </row>
    <row r="853" spans="18:19">
      <c r="R853" s="213"/>
      <c r="S853" s="213"/>
    </row>
    <row r="854" spans="18:19">
      <c r="R854" s="213"/>
      <c r="S854" s="213"/>
    </row>
    <row r="855" spans="18:19">
      <c r="R855" s="213"/>
      <c r="S855" s="213"/>
    </row>
    <row r="856" spans="18:19">
      <c r="R856" s="213"/>
      <c r="S856" s="213"/>
    </row>
    <row r="857" spans="18:19">
      <c r="R857" s="213"/>
      <c r="S857" s="213"/>
    </row>
    <row r="858" spans="18:19">
      <c r="R858" s="213"/>
      <c r="S858" s="213"/>
    </row>
    <row r="859" spans="18:19">
      <c r="R859" s="213"/>
      <c r="S859" s="213"/>
    </row>
    <row r="860" spans="18:19">
      <c r="R860" s="213"/>
      <c r="S860" s="213"/>
    </row>
    <row r="861" spans="18:19">
      <c r="R861" s="213"/>
      <c r="S861" s="213"/>
    </row>
    <row r="862" spans="18:19">
      <c r="R862" s="213"/>
      <c r="S862" s="213"/>
    </row>
    <row r="863" spans="18:19">
      <c r="R863" s="213"/>
      <c r="S863" s="213"/>
    </row>
    <row r="864" spans="18:19">
      <c r="R864" s="213"/>
      <c r="S864" s="213"/>
    </row>
    <row r="865" spans="18:19">
      <c r="R865" s="213"/>
      <c r="S865" s="213"/>
    </row>
    <row r="866" spans="18:19">
      <c r="R866" s="213"/>
      <c r="S866" s="213"/>
    </row>
    <row r="867" spans="18:19">
      <c r="R867" s="213"/>
      <c r="S867" s="213"/>
    </row>
    <row r="868" spans="18:19">
      <c r="R868" s="213"/>
      <c r="S868" s="213"/>
    </row>
    <row r="869" spans="18:19">
      <c r="R869" s="213"/>
      <c r="S869" s="213"/>
    </row>
    <row r="870" spans="18:19">
      <c r="R870" s="213"/>
      <c r="S870" s="213"/>
    </row>
    <row r="871" spans="18:19">
      <c r="R871" s="213"/>
      <c r="S871" s="213"/>
    </row>
    <row r="872" spans="18:19">
      <c r="R872" s="213"/>
      <c r="S872" s="213"/>
    </row>
    <row r="873" spans="18:19">
      <c r="R873" s="213"/>
      <c r="S873" s="213"/>
    </row>
    <row r="874" spans="18:19">
      <c r="R874" s="213"/>
      <c r="S874" s="213"/>
    </row>
    <row r="875" spans="18:19">
      <c r="R875" s="213"/>
      <c r="S875" s="213"/>
    </row>
    <row r="876" spans="18:19">
      <c r="R876" s="213"/>
      <c r="S876" s="213"/>
    </row>
    <row r="877" spans="18:19">
      <c r="R877" s="213"/>
      <c r="S877" s="213"/>
    </row>
    <row r="878" spans="18:19">
      <c r="R878" s="213"/>
      <c r="S878" s="213"/>
    </row>
    <row r="879" spans="18:19">
      <c r="R879" s="213"/>
      <c r="S879" s="213"/>
    </row>
    <row r="880" spans="18:19">
      <c r="R880" s="213"/>
      <c r="S880" s="213"/>
    </row>
    <row r="881" spans="18:19">
      <c r="R881" s="213"/>
      <c r="S881" s="213"/>
    </row>
    <row r="882" spans="18:19">
      <c r="R882" s="213"/>
      <c r="S882" s="213"/>
    </row>
    <row r="883" spans="18:19">
      <c r="R883" s="213"/>
      <c r="S883" s="213"/>
    </row>
    <row r="884" spans="18:19">
      <c r="R884" s="213"/>
      <c r="S884" s="213"/>
    </row>
    <row r="885" spans="18:19">
      <c r="R885" s="213"/>
      <c r="S885" s="213"/>
    </row>
    <row r="886" spans="18:19">
      <c r="R886" s="213"/>
      <c r="S886" s="213"/>
    </row>
    <row r="887" spans="18:19">
      <c r="R887" s="213"/>
      <c r="S887" s="213"/>
    </row>
    <row r="888" spans="18:19">
      <c r="R888" s="213"/>
      <c r="S888" s="213"/>
    </row>
    <row r="889" spans="18:19">
      <c r="R889" s="213"/>
      <c r="S889" s="213"/>
    </row>
    <row r="890" spans="18:19">
      <c r="R890" s="213"/>
      <c r="S890" s="213"/>
    </row>
    <row r="891" spans="18:19">
      <c r="R891" s="213"/>
      <c r="S891" s="213"/>
    </row>
    <row r="892" spans="18:19">
      <c r="R892" s="213"/>
      <c r="S892" s="213"/>
    </row>
    <row r="893" spans="18:19">
      <c r="R893" s="213"/>
      <c r="S893" s="213"/>
    </row>
    <row r="894" spans="18:19">
      <c r="R894" s="213"/>
      <c r="S894" s="213"/>
    </row>
    <row r="895" spans="18:19">
      <c r="R895" s="213"/>
      <c r="S895" s="213"/>
    </row>
    <row r="896" spans="18:19">
      <c r="R896" s="213"/>
      <c r="S896" s="213"/>
    </row>
    <row r="897" spans="18:19">
      <c r="R897" s="213"/>
      <c r="S897" s="213"/>
    </row>
    <row r="898" spans="18:19">
      <c r="R898" s="213"/>
      <c r="S898" s="213"/>
    </row>
    <row r="899" spans="18:19">
      <c r="R899" s="213"/>
      <c r="S899" s="213"/>
    </row>
    <row r="900" spans="18:19">
      <c r="R900" s="213"/>
      <c r="S900" s="213"/>
    </row>
    <row r="901" spans="18:19">
      <c r="R901" s="213"/>
      <c r="S901" s="213"/>
    </row>
    <row r="902" spans="18:19">
      <c r="R902" s="213"/>
      <c r="S902" s="213"/>
    </row>
    <row r="903" spans="18:19">
      <c r="R903" s="213"/>
      <c r="S903" s="213"/>
    </row>
    <row r="904" spans="18:19">
      <c r="R904" s="213"/>
      <c r="S904" s="213"/>
    </row>
    <row r="905" spans="18:19">
      <c r="R905" s="213"/>
      <c r="S905" s="213"/>
    </row>
    <row r="906" spans="18:19">
      <c r="R906" s="213"/>
      <c r="S906" s="213"/>
    </row>
    <row r="907" spans="18:19">
      <c r="R907" s="213"/>
      <c r="S907" s="213"/>
    </row>
    <row r="908" spans="18:19">
      <c r="R908" s="213"/>
      <c r="S908" s="213"/>
    </row>
    <row r="909" spans="18:19">
      <c r="R909" s="213"/>
      <c r="S909" s="213"/>
    </row>
    <row r="910" spans="18:19">
      <c r="R910" s="213"/>
      <c r="S910" s="213"/>
    </row>
    <row r="911" spans="18:19">
      <c r="R911" s="213"/>
      <c r="S911" s="213"/>
    </row>
    <row r="912" spans="18:19">
      <c r="R912" s="213"/>
      <c r="S912" s="213"/>
    </row>
    <row r="913" spans="18:19">
      <c r="R913" s="213"/>
      <c r="S913" s="213"/>
    </row>
    <row r="914" spans="18:19">
      <c r="R914" s="213"/>
      <c r="S914" s="213"/>
    </row>
    <row r="915" spans="18:19">
      <c r="R915" s="213"/>
      <c r="S915" s="213"/>
    </row>
    <row r="916" spans="18:19">
      <c r="R916" s="213"/>
      <c r="S916" s="213"/>
    </row>
    <row r="917" spans="18:19">
      <c r="R917" s="213"/>
      <c r="S917" s="213"/>
    </row>
    <row r="918" spans="18:19">
      <c r="R918" s="213"/>
      <c r="S918" s="213"/>
    </row>
    <row r="919" spans="18:19">
      <c r="R919" s="213"/>
      <c r="S919" s="213"/>
    </row>
    <row r="920" spans="18:19">
      <c r="R920" s="213"/>
      <c r="S920" s="213"/>
    </row>
    <row r="921" spans="18:19">
      <c r="R921" s="213"/>
      <c r="S921" s="213"/>
    </row>
    <row r="922" spans="18:19">
      <c r="R922" s="213"/>
      <c r="S922" s="213"/>
    </row>
    <row r="923" spans="18:19">
      <c r="R923" s="213"/>
      <c r="S923" s="213"/>
    </row>
    <row r="924" spans="18:19">
      <c r="R924" s="213"/>
      <c r="S924" s="213"/>
    </row>
    <row r="925" spans="18:19">
      <c r="R925" s="213"/>
      <c r="S925" s="213"/>
    </row>
    <row r="926" spans="18:19">
      <c r="R926" s="213"/>
      <c r="S926" s="213"/>
    </row>
    <row r="927" spans="18:19">
      <c r="R927" s="213"/>
      <c r="S927" s="213"/>
    </row>
    <row r="928" spans="18:19">
      <c r="R928" s="213"/>
      <c r="S928" s="213"/>
    </row>
    <row r="929" spans="18:19">
      <c r="R929" s="213"/>
      <c r="S929" s="213"/>
    </row>
    <row r="930" spans="18:19">
      <c r="R930" s="213"/>
      <c r="S930" s="213"/>
    </row>
    <row r="931" spans="18:19">
      <c r="R931" s="213"/>
      <c r="S931" s="213"/>
    </row>
    <row r="932" spans="18:19">
      <c r="R932" s="213"/>
      <c r="S932" s="213"/>
    </row>
    <row r="933" spans="18:19">
      <c r="R933" s="213"/>
      <c r="S933" s="213"/>
    </row>
    <row r="934" spans="18:19">
      <c r="R934" s="213"/>
      <c r="S934" s="213"/>
    </row>
    <row r="935" spans="18:19">
      <c r="R935" s="213"/>
      <c r="S935" s="213"/>
    </row>
    <row r="936" spans="18:19">
      <c r="R936" s="213"/>
      <c r="S936" s="213"/>
    </row>
    <row r="937" spans="18:19">
      <c r="R937" s="213"/>
      <c r="S937" s="213"/>
    </row>
    <row r="938" spans="18:19">
      <c r="R938" s="213"/>
      <c r="S938" s="213"/>
    </row>
    <row r="939" spans="18:19">
      <c r="R939" s="213"/>
      <c r="S939" s="213"/>
    </row>
    <row r="940" spans="18:19">
      <c r="R940" s="213"/>
      <c r="S940" s="213"/>
    </row>
    <row r="941" spans="18:19">
      <c r="R941" s="213"/>
      <c r="S941" s="213"/>
    </row>
    <row r="942" spans="18:19">
      <c r="R942" s="213"/>
      <c r="S942" s="213"/>
    </row>
    <row r="943" spans="18:19">
      <c r="R943" s="213"/>
      <c r="S943" s="213"/>
    </row>
    <row r="944" spans="18:19">
      <c r="R944" s="213"/>
      <c r="S944" s="213"/>
    </row>
    <row r="945" spans="18:19">
      <c r="R945" s="213"/>
      <c r="S945" s="213"/>
    </row>
    <row r="946" spans="18:19">
      <c r="R946" s="213"/>
      <c r="S946" s="213"/>
    </row>
    <row r="947" spans="18:19">
      <c r="R947" s="213"/>
      <c r="S947" s="213"/>
    </row>
    <row r="948" spans="18:19">
      <c r="R948" s="213"/>
      <c r="S948" s="213"/>
    </row>
    <row r="949" spans="18:19">
      <c r="R949" s="213"/>
      <c r="S949" s="213"/>
    </row>
    <row r="950" spans="18:19">
      <c r="R950" s="213"/>
      <c r="S950" s="213"/>
    </row>
    <row r="951" spans="18:19">
      <c r="R951" s="213"/>
      <c r="S951" s="213"/>
    </row>
    <row r="952" spans="18:19">
      <c r="R952" s="213"/>
      <c r="S952" s="213"/>
    </row>
    <row r="953" spans="18:19">
      <c r="R953" s="213"/>
      <c r="S953" s="213"/>
    </row>
    <row r="954" spans="18:19">
      <c r="R954" s="213"/>
      <c r="S954" s="213"/>
    </row>
    <row r="955" spans="18:19">
      <c r="R955" s="213"/>
      <c r="S955" s="213"/>
    </row>
    <row r="956" spans="18:19">
      <c r="R956" s="213"/>
      <c r="S956" s="213"/>
    </row>
    <row r="957" spans="18:19">
      <c r="R957" s="213"/>
      <c r="S957" s="213"/>
    </row>
    <row r="958" spans="18:19">
      <c r="R958" s="213"/>
      <c r="S958" s="213"/>
    </row>
    <row r="959" spans="18:19">
      <c r="R959" s="213"/>
      <c r="S959" s="213"/>
    </row>
    <row r="960" spans="18:19">
      <c r="R960" s="213"/>
      <c r="S960" s="213"/>
    </row>
    <row r="961" spans="18:19">
      <c r="R961" s="213"/>
      <c r="S961" s="213"/>
    </row>
    <row r="962" spans="18:19">
      <c r="R962" s="213"/>
      <c r="S962" s="213"/>
    </row>
    <row r="963" spans="18:19">
      <c r="R963" s="213"/>
      <c r="S963" s="213"/>
    </row>
    <row r="964" spans="18:19">
      <c r="R964" s="213"/>
      <c r="S964" s="213"/>
    </row>
    <row r="965" spans="18:19">
      <c r="R965" s="213"/>
      <c r="S965" s="213"/>
    </row>
    <row r="966" spans="18:19">
      <c r="R966" s="213"/>
      <c r="S966" s="213"/>
    </row>
    <row r="967" spans="18:19">
      <c r="R967" s="213"/>
      <c r="S967" s="213"/>
    </row>
    <row r="968" spans="18:19">
      <c r="R968" s="213"/>
      <c r="S968" s="213"/>
    </row>
    <row r="969" spans="18:19">
      <c r="S969" s="213"/>
    </row>
    <row r="970" spans="18:19">
      <c r="S970" s="213"/>
    </row>
  </sheetData>
  <mergeCells count="7">
    <mergeCell ref="A23:M23"/>
    <mergeCell ref="A1:K1"/>
    <mergeCell ref="B14:C14"/>
    <mergeCell ref="F14:G14"/>
    <mergeCell ref="R17:S17"/>
    <mergeCell ref="V17:W17"/>
    <mergeCell ref="A21:M21"/>
  </mergeCells>
  <conditionalFormatting sqref="A21">
    <cfRule type="cellIs" dxfId="3" priority="4" operator="equal">
      <formula>"ICP-MS results are compatible with CRM SLRS-5"</formula>
    </cfRule>
  </conditionalFormatting>
  <conditionalFormatting sqref="A21">
    <cfRule type="cellIs" dxfId="2" priority="3" operator="equal">
      <formula>"ICP-MS results are NOT compatible with CRM SLRS-5 "</formula>
    </cfRule>
  </conditionalFormatting>
  <conditionalFormatting sqref="C22">
    <cfRule type="cellIs" dxfId="1" priority="2" operator="greaterThan">
      <formula>3</formula>
    </cfRule>
  </conditionalFormatting>
  <conditionalFormatting sqref="G22">
    <cfRule type="cellIs" dxfId="0" priority="1" operator="greaterThan">
      <formula>3</formula>
    </cfRule>
  </conditionalFormatting>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Spinner 1">
              <controlPr defaultSize="0" autoPict="0">
                <anchor moveWithCells="1" sizeWithCells="1">
                  <from>
                    <xdr:col>4</xdr:col>
                    <xdr:colOff>133350</xdr:colOff>
                    <xdr:row>13</xdr:row>
                    <xdr:rowOff>0</xdr:rowOff>
                  </from>
                  <to>
                    <xdr:col>5</xdr:col>
                    <xdr:colOff>19050</xdr:colOff>
                    <xdr:row>15</xdr:row>
                    <xdr:rowOff>152400</xdr:rowOff>
                  </to>
                </anchor>
              </controlPr>
            </control>
          </mc:Choice>
        </mc:AlternateContent>
        <mc:AlternateContent xmlns:mc="http://schemas.openxmlformats.org/markup-compatibility/2006">
          <mc:Choice Requires="x14">
            <control shapeId="9218" r:id="rId5" name="Spinner 2">
              <controlPr defaultSize="0" autoPict="0">
                <anchor moveWithCells="1" sizeWithCells="1">
                  <from>
                    <xdr:col>8</xdr:col>
                    <xdr:colOff>28575</xdr:colOff>
                    <xdr:row>14</xdr:row>
                    <xdr:rowOff>66675</xdr:rowOff>
                  </from>
                  <to>
                    <xdr:col>8</xdr:col>
                    <xdr:colOff>295275</xdr:colOff>
                    <xdr:row>15</xdr:row>
                    <xdr:rowOff>219075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249977111117893"/>
  </sheetPr>
  <dimension ref="A1:AD129"/>
  <sheetViews>
    <sheetView showGridLines="0" showRowColHeaders="0" zoomScaleNormal="100" workbookViewId="0">
      <selection activeCell="H29" sqref="H29"/>
    </sheetView>
  </sheetViews>
  <sheetFormatPr defaultRowHeight="12.75"/>
  <cols>
    <col min="1" max="2" width="9.140625" style="1"/>
    <col min="3" max="3" width="11.85546875" style="1" customWidth="1"/>
    <col min="4" max="4" width="9.140625" style="1"/>
    <col min="5" max="5" width="8.28515625" style="1" bestFit="1" customWidth="1"/>
    <col min="6" max="6" width="9.140625" style="1"/>
    <col min="7" max="7" width="9.5703125" style="1" customWidth="1"/>
    <col min="8" max="8" width="8.5703125" style="1" customWidth="1"/>
    <col min="9" max="9" width="8.140625" style="1" customWidth="1"/>
    <col min="10" max="16384" width="9.140625" style="1"/>
  </cols>
  <sheetData>
    <row r="1" spans="1:28" ht="18" customHeight="1">
      <c r="A1" s="177" t="s">
        <v>94</v>
      </c>
      <c r="B1" s="177"/>
      <c r="C1" s="177"/>
      <c r="D1" s="177"/>
      <c r="E1" s="177"/>
      <c r="F1" s="177"/>
      <c r="G1" s="177"/>
      <c r="H1" s="177"/>
      <c r="I1" s="177"/>
      <c r="J1" s="177"/>
      <c r="K1" s="177"/>
    </row>
    <row r="2" spans="1:28" ht="12.75" customHeight="1">
      <c r="A2" s="177"/>
      <c r="B2" s="177"/>
      <c r="C2" s="177"/>
      <c r="D2" s="177"/>
      <c r="E2" s="177"/>
      <c r="F2" s="177"/>
      <c r="G2" s="177"/>
      <c r="H2" s="177"/>
      <c r="I2" s="177"/>
      <c r="J2" s="177"/>
      <c r="K2" s="177"/>
    </row>
    <row r="3" spans="1:28" ht="8.25" customHeight="1">
      <c r="A3" s="177"/>
      <c r="B3" s="177"/>
      <c r="C3" s="177"/>
      <c r="D3" s="177"/>
      <c r="E3" s="177"/>
      <c r="F3" s="177"/>
      <c r="G3" s="177"/>
      <c r="H3" s="177"/>
      <c r="I3" s="177"/>
      <c r="J3" s="177"/>
      <c r="K3" s="177"/>
    </row>
    <row r="4" spans="1:28" ht="7.5" customHeight="1">
      <c r="A4" s="2"/>
      <c r="B4" s="20"/>
      <c r="W4" s="63"/>
      <c r="X4" s="63"/>
      <c r="Y4" s="63"/>
      <c r="Z4" s="63"/>
      <c r="AA4" s="63"/>
      <c r="AB4" s="63"/>
    </row>
    <row r="5" spans="1:28">
      <c r="B5" s="20"/>
    </row>
    <row r="6" spans="1:28" ht="24.75">
      <c r="A6" s="71"/>
      <c r="B6" s="20"/>
      <c r="C6" s="72" t="s">
        <v>95</v>
      </c>
      <c r="D6" s="73">
        <v>1</v>
      </c>
      <c r="K6" s="74" t="s">
        <v>96</v>
      </c>
      <c r="L6" s="74"/>
      <c r="M6" s="74"/>
      <c r="N6" s="74"/>
      <c r="O6" s="75"/>
      <c r="W6" s="22"/>
      <c r="X6" s="22"/>
      <c r="Y6" s="22"/>
      <c r="Z6" s="22"/>
      <c r="AA6" s="22"/>
      <c r="AB6" s="22"/>
    </row>
    <row r="7" spans="1:28" ht="12.75" customHeight="1">
      <c r="A7" s="71"/>
      <c r="B7" s="20"/>
      <c r="K7" s="76">
        <f>SQRT((C9^2)+(C10^2)+(C11^2))</f>
        <v>0.51961524227066325</v>
      </c>
    </row>
    <row r="8" spans="1:28" ht="15.75">
      <c r="A8" s="71"/>
      <c r="B8" s="77" t="s">
        <v>97</v>
      </c>
      <c r="C8" s="77" t="s">
        <v>98</v>
      </c>
      <c r="D8" s="77" t="s">
        <v>99</v>
      </c>
      <c r="E8" s="78" t="s">
        <v>100</v>
      </c>
      <c r="F8" s="79" t="s">
        <v>101</v>
      </c>
      <c r="G8" s="80" t="s">
        <v>102</v>
      </c>
    </row>
    <row r="9" spans="1:28" ht="27" customHeight="1">
      <c r="A9" s="78" t="s">
        <v>100</v>
      </c>
      <c r="B9" s="81">
        <v>1</v>
      </c>
      <c r="C9" s="82">
        <f>I9*0.1</f>
        <v>0.5</v>
      </c>
      <c r="D9" s="83">
        <f>C9/B9</f>
        <v>0.5</v>
      </c>
      <c r="E9" s="84">
        <f>B9+C9</f>
        <v>1.5</v>
      </c>
      <c r="F9" s="85">
        <f>$B9</f>
        <v>1</v>
      </c>
      <c r="G9" s="85">
        <f>$B9</f>
        <v>1</v>
      </c>
      <c r="H9" s="71"/>
      <c r="I9" s="71">
        <v>5</v>
      </c>
    </row>
    <row r="10" spans="1:28" ht="24.75" customHeight="1">
      <c r="A10" s="79" t="s">
        <v>101</v>
      </c>
      <c r="B10" s="86">
        <v>5</v>
      </c>
      <c r="C10" s="87">
        <v>0.1</v>
      </c>
      <c r="D10" s="83">
        <f>C10/B10</f>
        <v>0.02</v>
      </c>
      <c r="E10" s="85">
        <f>$B10</f>
        <v>5</v>
      </c>
      <c r="F10" s="84">
        <f>B10+C10</f>
        <v>5.0999999999999996</v>
      </c>
      <c r="G10" s="85">
        <f>$B10</f>
        <v>5</v>
      </c>
    </row>
    <row r="11" spans="1:28" ht="23.25" customHeight="1" thickBot="1">
      <c r="A11" s="80" t="s">
        <v>102</v>
      </c>
      <c r="B11" s="86">
        <v>10</v>
      </c>
      <c r="C11" s="88">
        <f>I11*0.1</f>
        <v>0.1</v>
      </c>
      <c r="D11" s="89">
        <f>C11/B11</f>
        <v>0.01</v>
      </c>
      <c r="E11" s="85">
        <f>$B11</f>
        <v>10</v>
      </c>
      <c r="F11" s="85">
        <f>$B11</f>
        <v>10</v>
      </c>
      <c r="G11" s="84">
        <f>B11+C11</f>
        <v>10.1</v>
      </c>
      <c r="H11" s="90"/>
      <c r="I11" s="90">
        <v>1</v>
      </c>
    </row>
    <row r="12" spans="1:28" ht="21" thickBot="1">
      <c r="A12" s="91"/>
      <c r="B12" s="91"/>
      <c r="C12" s="163" t="s">
        <v>103</v>
      </c>
      <c r="D12" s="91"/>
      <c r="E12" s="91"/>
      <c r="F12" s="91"/>
      <c r="G12" s="91"/>
      <c r="H12" s="91"/>
      <c r="I12" s="91"/>
    </row>
    <row r="13" spans="1:28" ht="18.75" thickBot="1">
      <c r="A13" s="159" t="s">
        <v>104</v>
      </c>
      <c r="B13" s="160">
        <f>B9+$D$6*B10+B11</f>
        <v>16</v>
      </c>
      <c r="C13" s="161">
        <f>SQRT(H16)</f>
        <v>0.51961524227066369</v>
      </c>
      <c r="D13" s="162">
        <f>C13/B13</f>
        <v>3.2475952641916481E-2</v>
      </c>
      <c r="E13" s="91"/>
      <c r="F13" s="91"/>
      <c r="G13" s="91"/>
      <c r="H13" s="91"/>
      <c r="I13" s="91"/>
    </row>
    <row r="14" spans="1:28" ht="16.5" thickBot="1">
      <c r="B14" s="91"/>
      <c r="C14" s="91"/>
      <c r="D14" s="91"/>
      <c r="E14" s="93">
        <f>E9+$D$6*E10+E11</f>
        <v>16.5</v>
      </c>
      <c r="F14" s="94">
        <f>F9+$D$6*F10+F11</f>
        <v>16.100000000000001</v>
      </c>
      <c r="G14" s="95">
        <f>G9+$D$6*G10+G11</f>
        <v>16.100000000000001</v>
      </c>
      <c r="H14" s="91"/>
    </row>
    <row r="15" spans="1:28" ht="15.75">
      <c r="B15" s="91"/>
      <c r="D15" s="5" t="s">
        <v>105</v>
      </c>
      <c r="E15" s="96">
        <f>$B$13-E14</f>
        <v>-0.5</v>
      </c>
      <c r="F15" s="96">
        <f>$B$13-F14</f>
        <v>-0.10000000000000142</v>
      </c>
      <c r="G15" s="96">
        <f>$B$13-G14</f>
        <v>-0.10000000000000142</v>
      </c>
      <c r="H15" s="91"/>
    </row>
    <row r="16" spans="1:28" ht="15.75">
      <c r="B16" s="91"/>
      <c r="D16" s="5" t="s">
        <v>106</v>
      </c>
      <c r="E16" s="91">
        <f>E15*E15</f>
        <v>0.25</v>
      </c>
      <c r="F16" s="91">
        <f>F15*F15</f>
        <v>1.0000000000000285E-2</v>
      </c>
      <c r="G16" s="91">
        <f>G15*G15</f>
        <v>1.0000000000000285E-2</v>
      </c>
      <c r="H16" s="91">
        <f>SUM(E16:G16)</f>
        <v>0.27000000000000057</v>
      </c>
    </row>
    <row r="17" spans="1:26" ht="15.75">
      <c r="A17" s="91"/>
      <c r="B17" s="91"/>
      <c r="D17" s="5"/>
      <c r="E17" s="77" t="s">
        <v>100</v>
      </c>
      <c r="F17" s="79" t="s">
        <v>101</v>
      </c>
      <c r="G17" s="77" t="s">
        <v>102</v>
      </c>
      <c r="H17" s="91"/>
    </row>
    <row r="18" spans="1:26" ht="16.5" thickBot="1">
      <c r="A18" s="91"/>
      <c r="B18" s="91"/>
      <c r="C18" s="91"/>
      <c r="D18" s="5" t="s">
        <v>107</v>
      </c>
      <c r="E18" s="97">
        <f>E16/$H$16</f>
        <v>0.92592592592592393</v>
      </c>
      <c r="F18" s="97">
        <f>F16/$H$16</f>
        <v>3.7037037037038013E-2</v>
      </c>
      <c r="G18" s="97">
        <f>G16/$H$16</f>
        <v>3.7037037037038013E-2</v>
      </c>
      <c r="H18" s="91"/>
    </row>
    <row r="19" spans="1:26" ht="16.5" thickBot="1">
      <c r="D19" s="92" t="s">
        <v>103</v>
      </c>
      <c r="E19" s="77" t="s">
        <v>100</v>
      </c>
      <c r="F19" s="79" t="s">
        <v>101</v>
      </c>
      <c r="G19" s="77" t="s">
        <v>102</v>
      </c>
      <c r="H19" s="91"/>
    </row>
    <row r="20" spans="1:26">
      <c r="F20" s="98">
        <f>C13</f>
        <v>0.51961524227066369</v>
      </c>
      <c r="G20" s="1">
        <f>ABS(E15)</f>
        <v>0.5</v>
      </c>
      <c r="H20" s="1">
        <f>ABS(F15)</f>
        <v>0.10000000000000142</v>
      </c>
      <c r="I20" s="1">
        <f>ABS(G15)</f>
        <v>0.10000000000000142</v>
      </c>
    </row>
    <row r="22" spans="1:26">
      <c r="N22" s="1">
        <f>SQRT((C9^2)+((D6^2)*(C10^2))+(C11^2))</f>
        <v>0.51961524227066325</v>
      </c>
    </row>
    <row r="30" spans="1:26">
      <c r="A30" s="99"/>
      <c r="B30" s="99"/>
      <c r="C30" s="99"/>
      <c r="D30" s="99"/>
      <c r="E30" s="99"/>
      <c r="F30" s="99"/>
      <c r="G30" s="99"/>
      <c r="H30" s="99"/>
      <c r="I30" s="99"/>
      <c r="J30" s="99"/>
      <c r="K30" s="99"/>
      <c r="L30" s="99"/>
      <c r="M30" s="99"/>
      <c r="N30" s="99"/>
      <c r="O30" s="99"/>
      <c r="P30" s="99"/>
      <c r="Q30" s="99"/>
      <c r="R30" s="99"/>
      <c r="S30" s="99"/>
      <c r="T30" s="99"/>
      <c r="U30" s="99"/>
      <c r="V30" s="99"/>
      <c r="W30" s="99"/>
      <c r="X30" s="99"/>
      <c r="Y30" s="99"/>
      <c r="Z30" s="99"/>
    </row>
    <row r="31" spans="1:26" s="99" customFormat="1"/>
    <row r="32" spans="1:26" s="99" customFormat="1"/>
    <row r="33" spans="28:30" s="99" customFormat="1"/>
    <row r="34" spans="28:30" s="99" customFormat="1"/>
    <row r="35" spans="28:30" s="99" customFormat="1">
      <c r="AB35" s="100"/>
      <c r="AC35" s="100"/>
      <c r="AD35" s="100"/>
    </row>
    <row r="36" spans="28:30" s="99" customFormat="1">
      <c r="AB36" s="100"/>
      <c r="AC36" s="100"/>
      <c r="AD36" s="100"/>
    </row>
    <row r="37" spans="28:30" s="99" customFormat="1">
      <c r="AB37" s="100">
        <f>B9</f>
        <v>1</v>
      </c>
      <c r="AC37" s="100">
        <v>5</v>
      </c>
      <c r="AD37" s="100"/>
    </row>
    <row r="38" spans="28:30" s="99" customFormat="1">
      <c r="AB38" s="100" t="s">
        <v>108</v>
      </c>
      <c r="AC38" s="100">
        <f>SQRT((B9^2)+(5^2))</f>
        <v>5.0990195135927845</v>
      </c>
      <c r="AD38" s="100"/>
    </row>
    <row r="39" spans="28:30" s="99" customFormat="1"/>
    <row r="40" spans="28:30" s="99" customFormat="1"/>
    <row r="41" spans="28:30" s="99" customFormat="1"/>
    <row r="42" spans="28:30" s="99" customFormat="1"/>
    <row r="43" spans="28:30" s="99" customFormat="1"/>
    <row r="44" spans="28:30" s="99" customFormat="1"/>
    <row r="45" spans="28:30" s="99" customFormat="1"/>
    <row r="46" spans="28:30" s="99" customFormat="1"/>
    <row r="47" spans="28:30" s="99" customFormat="1"/>
    <row r="48" spans="28:30" s="99" customFormat="1"/>
    <row r="49" spans="17:29" s="99" customFormat="1"/>
    <row r="50" spans="17:29" s="99" customFormat="1" ht="19.5">
      <c r="Q50" s="101" t="s">
        <v>109</v>
      </c>
      <c r="R50" s="102"/>
      <c r="S50" s="102"/>
      <c r="T50" s="103"/>
    </row>
    <row r="51" spans="17:29" s="99" customFormat="1"/>
    <row r="52" spans="17:29" s="99" customFormat="1"/>
    <row r="53" spans="17:29" s="99" customFormat="1"/>
    <row r="54" spans="17:29" s="99" customFormat="1"/>
    <row r="55" spans="17:29" s="99" customFormat="1"/>
    <row r="56" spans="17:29" s="99" customFormat="1"/>
    <row r="57" spans="17:29" s="99" customFormat="1"/>
    <row r="58" spans="17:29" s="99" customFormat="1"/>
    <row r="59" spans="17:29" s="99" customFormat="1"/>
    <row r="60" spans="17:29" s="99" customFormat="1"/>
    <row r="61" spans="17:29" s="99" customFormat="1">
      <c r="AA61" s="104"/>
      <c r="AB61" s="104"/>
      <c r="AC61" s="105"/>
    </row>
    <row r="62" spans="17:29" s="99" customFormat="1">
      <c r="AC62" s="106"/>
    </row>
    <row r="63" spans="17:29" s="99" customFormat="1">
      <c r="AC63" s="106"/>
    </row>
    <row r="64" spans="17:29" s="99" customFormat="1">
      <c r="AC64" s="106"/>
    </row>
    <row r="65" spans="29:29" s="99" customFormat="1">
      <c r="AC65" s="106"/>
    </row>
    <row r="66" spans="29:29" s="99" customFormat="1">
      <c r="AC66" s="106"/>
    </row>
    <row r="67" spans="29:29" s="99" customFormat="1">
      <c r="AC67" s="106"/>
    </row>
    <row r="68" spans="29:29" s="99" customFormat="1">
      <c r="AC68" s="106"/>
    </row>
    <row r="69" spans="29:29" s="99" customFormat="1">
      <c r="AC69" s="106"/>
    </row>
    <row r="70" spans="29:29" s="99" customFormat="1">
      <c r="AC70" s="106"/>
    </row>
    <row r="71" spans="29:29" s="99" customFormat="1">
      <c r="AC71" s="106"/>
    </row>
    <row r="72" spans="29:29" s="99" customFormat="1">
      <c r="AC72" s="106"/>
    </row>
    <row r="73" spans="29:29" s="99" customFormat="1">
      <c r="AC73" s="106"/>
    </row>
    <row r="74" spans="29:29" s="99" customFormat="1">
      <c r="AC74" s="106"/>
    </row>
    <row r="75" spans="29:29" s="99" customFormat="1">
      <c r="AC75" s="106"/>
    </row>
    <row r="76" spans="29:29" s="99" customFormat="1">
      <c r="AC76" s="106"/>
    </row>
    <row r="77" spans="29:29" s="99" customFormat="1">
      <c r="AC77" s="106"/>
    </row>
    <row r="78" spans="29:29" s="99" customFormat="1">
      <c r="AC78" s="106"/>
    </row>
    <row r="79" spans="29:29" s="99" customFormat="1">
      <c r="AC79" s="106"/>
    </row>
    <row r="80" spans="29:29" s="99" customFormat="1">
      <c r="AC80" s="106"/>
    </row>
    <row r="81" spans="27:29" s="99" customFormat="1">
      <c r="AC81" s="106"/>
    </row>
    <row r="82" spans="27:29" s="99" customFormat="1">
      <c r="AC82" s="106"/>
    </row>
    <row r="83" spans="27:29" s="99" customFormat="1">
      <c r="AC83" s="106"/>
    </row>
    <row r="84" spans="27:29" s="99" customFormat="1">
      <c r="AC84" s="106"/>
    </row>
    <row r="85" spans="27:29" s="99" customFormat="1">
      <c r="AA85" s="107"/>
      <c r="AB85" s="107"/>
      <c r="AC85" s="108"/>
    </row>
    <row r="86" spans="27:29" s="99" customFormat="1"/>
    <row r="87" spans="27:29" s="99" customFormat="1"/>
    <row r="88" spans="27:29" s="99" customFormat="1"/>
    <row r="89" spans="27:29" s="99" customFormat="1"/>
    <row r="90" spans="27:29" s="99" customFormat="1"/>
    <row r="91" spans="27:29" s="99" customFormat="1"/>
    <row r="92" spans="27:29" s="99" customFormat="1"/>
    <row r="93" spans="27:29" s="99" customFormat="1"/>
    <row r="94" spans="27:29" s="99" customFormat="1"/>
    <row r="95" spans="27:29" s="99" customFormat="1"/>
    <row r="96" spans="27:29" s="99" customFormat="1"/>
    <row r="97" s="99" customFormat="1"/>
    <row r="98" s="99" customFormat="1"/>
    <row r="99" s="99" customFormat="1"/>
    <row r="100" s="99" customFormat="1"/>
    <row r="101" s="99" customFormat="1"/>
    <row r="102" s="99" customFormat="1"/>
    <row r="103" s="99" customFormat="1"/>
    <row r="104" s="99" customFormat="1"/>
    <row r="105" s="99" customFormat="1"/>
    <row r="106" s="99" customFormat="1"/>
    <row r="107" s="99" customFormat="1"/>
    <row r="108" s="99" customFormat="1"/>
    <row r="109" s="99" customFormat="1"/>
    <row r="110" s="99" customFormat="1"/>
    <row r="111" s="99" customFormat="1"/>
    <row r="112" s="99" customFormat="1"/>
    <row r="113" spans="1:16" s="99" customFormat="1"/>
    <row r="114" spans="1:16" s="99" customFormat="1"/>
    <row r="115" spans="1:16" s="99" customFormat="1"/>
    <row r="116" spans="1:16" s="99" customFormat="1"/>
    <row r="117" spans="1:16" s="99" customFormat="1"/>
    <row r="118" spans="1:16" s="99" customFormat="1"/>
    <row r="119" spans="1:16" s="99" customFormat="1"/>
    <row r="120" spans="1:16" s="99" customFormat="1"/>
    <row r="121" spans="1:16" s="99" customFormat="1"/>
    <row r="122" spans="1:16" s="99" customFormat="1"/>
    <row r="123" spans="1:16" s="99" customFormat="1"/>
    <row r="124" spans="1:16" s="99" customFormat="1"/>
    <row r="125" spans="1:16" s="99" customFormat="1">
      <c r="A125" s="1"/>
      <c r="B125" s="1"/>
      <c r="C125" s="1"/>
      <c r="D125" s="1"/>
      <c r="E125" s="1"/>
      <c r="F125" s="1"/>
      <c r="G125" s="1"/>
      <c r="H125" s="1"/>
      <c r="I125" s="1"/>
      <c r="J125" s="1"/>
      <c r="K125" s="1"/>
      <c r="L125" s="1"/>
      <c r="M125" s="1"/>
      <c r="N125" s="1"/>
      <c r="O125" s="1"/>
      <c r="P125" s="1"/>
    </row>
    <row r="126" spans="1:16" s="99" customFormat="1">
      <c r="A126" s="1"/>
      <c r="B126" s="1"/>
      <c r="C126" s="1"/>
      <c r="D126" s="1"/>
      <c r="E126" s="1"/>
      <c r="F126" s="1"/>
      <c r="G126" s="1"/>
      <c r="H126" s="1"/>
      <c r="I126" s="1"/>
      <c r="J126" s="1"/>
      <c r="K126" s="1"/>
      <c r="L126" s="1"/>
      <c r="M126" s="1"/>
      <c r="N126" s="1"/>
      <c r="O126" s="1"/>
      <c r="P126" s="1"/>
    </row>
    <row r="127" spans="1:16" s="99" customFormat="1">
      <c r="A127" s="1"/>
      <c r="B127" s="1"/>
      <c r="C127" s="1"/>
      <c r="D127" s="1"/>
      <c r="E127" s="1"/>
      <c r="F127" s="1"/>
      <c r="G127" s="1"/>
      <c r="H127" s="1"/>
      <c r="I127" s="1"/>
      <c r="J127" s="1"/>
      <c r="K127" s="1"/>
      <c r="L127" s="1"/>
      <c r="M127" s="1"/>
      <c r="N127" s="1"/>
      <c r="O127" s="1"/>
      <c r="P127" s="1"/>
    </row>
    <row r="128" spans="1:16" s="99" customFormat="1">
      <c r="A128" s="1"/>
      <c r="B128" s="1"/>
      <c r="C128" s="1"/>
      <c r="D128" s="1"/>
      <c r="E128" s="1"/>
      <c r="F128" s="1"/>
      <c r="G128" s="1"/>
      <c r="H128" s="1"/>
      <c r="I128" s="1"/>
      <c r="J128" s="1"/>
      <c r="K128" s="1"/>
      <c r="L128" s="1"/>
      <c r="M128" s="1"/>
      <c r="N128" s="1"/>
      <c r="O128" s="1"/>
      <c r="P128" s="1"/>
    </row>
    <row r="129" spans="1:16" s="99" customFormat="1">
      <c r="A129" s="1"/>
      <c r="B129" s="1"/>
      <c r="C129" s="1"/>
      <c r="D129" s="1"/>
      <c r="E129" s="1"/>
      <c r="F129" s="1"/>
      <c r="G129" s="1"/>
      <c r="H129" s="1"/>
      <c r="I129" s="1"/>
      <c r="J129" s="1"/>
      <c r="K129" s="1"/>
      <c r="L129" s="1"/>
      <c r="M129" s="1"/>
      <c r="N129" s="1"/>
      <c r="O129" s="1"/>
      <c r="P129" s="1"/>
    </row>
  </sheetData>
  <mergeCells count="1">
    <mergeCell ref="A1:K3"/>
  </mergeCells>
  <pageMargins left="0.7" right="0.7" top="0.75" bottom="0.75" header="0.3" footer="0.3"/>
  <pageSetup orientation="portrait" r:id="rId1"/>
  <drawing r:id="rId2"/>
  <legacyDrawing r:id="rId3"/>
  <oleObjects>
    <mc:AlternateContent xmlns:mc="http://schemas.openxmlformats.org/markup-compatibility/2006">
      <mc:Choice Requires="x14">
        <oleObject progId="Equation.3" shapeId="4098" r:id="rId4">
          <objectPr defaultSize="0" autoPict="0" r:id="rId5">
            <anchor moveWithCells="1" sizeWithCells="1">
              <from>
                <xdr:col>9</xdr:col>
                <xdr:colOff>171450</xdr:colOff>
                <xdr:row>7</xdr:row>
                <xdr:rowOff>123825</xdr:rowOff>
              </from>
              <to>
                <xdr:col>14</xdr:col>
                <xdr:colOff>571500</xdr:colOff>
                <xdr:row>10</xdr:row>
                <xdr:rowOff>0</xdr:rowOff>
              </to>
            </anchor>
          </objectPr>
        </oleObject>
      </mc:Choice>
      <mc:Fallback>
        <oleObject progId="Equation.3" shapeId="4098" r:id="rId4"/>
      </mc:Fallback>
    </mc:AlternateContent>
    <mc:AlternateContent xmlns:mc="http://schemas.openxmlformats.org/markup-compatibility/2006">
      <mc:Choice Requires="x14">
        <oleObject progId="Equation.3" shapeId="4100" r:id="rId6">
          <objectPr defaultSize="0" autoPict="0" r:id="rId7">
            <anchor moveWithCells="1" sizeWithCells="1">
              <from>
                <xdr:col>4</xdr:col>
                <xdr:colOff>133350</xdr:colOff>
                <xdr:row>3</xdr:row>
                <xdr:rowOff>85725</xdr:rowOff>
              </from>
              <to>
                <xdr:col>9</xdr:col>
                <xdr:colOff>228600</xdr:colOff>
                <xdr:row>6</xdr:row>
                <xdr:rowOff>114300</xdr:rowOff>
              </to>
            </anchor>
          </objectPr>
        </oleObject>
      </mc:Choice>
      <mc:Fallback>
        <oleObject progId="Equation.3" shapeId="4100" r:id="rId6"/>
      </mc:Fallback>
    </mc:AlternateContent>
  </oleObjects>
  <mc:AlternateContent xmlns:mc="http://schemas.openxmlformats.org/markup-compatibility/2006">
    <mc:Choice Requires="x14">
      <controls>
        <mc:AlternateContent xmlns:mc="http://schemas.openxmlformats.org/markup-compatibility/2006">
          <mc:Choice Requires="x14">
            <control shapeId="4097" r:id="rId8" name="Spinner 1">
              <controlPr defaultSize="0" autoPict="0">
                <anchor moveWithCells="1" sizeWithCells="1">
                  <from>
                    <xdr:col>1</xdr:col>
                    <xdr:colOff>142875</xdr:colOff>
                    <xdr:row>3</xdr:row>
                    <xdr:rowOff>123825</xdr:rowOff>
                  </from>
                  <to>
                    <xdr:col>1</xdr:col>
                    <xdr:colOff>485775</xdr:colOff>
                    <xdr:row>6</xdr:row>
                    <xdr:rowOff>114300</xdr:rowOff>
                  </to>
                </anchor>
              </controlPr>
            </control>
          </mc:Choice>
        </mc:AlternateContent>
        <mc:AlternateContent xmlns:mc="http://schemas.openxmlformats.org/markup-compatibility/2006">
          <mc:Choice Requires="x14">
            <control shapeId="4099" r:id="rId9" name="Spinner 3">
              <controlPr defaultSize="0" autoPict="0">
                <anchor moveWithCells="1" sizeWithCells="1">
                  <from>
                    <xdr:col>0</xdr:col>
                    <xdr:colOff>152400</xdr:colOff>
                    <xdr:row>5</xdr:row>
                    <xdr:rowOff>76200</xdr:rowOff>
                  </from>
                  <to>
                    <xdr:col>0</xdr:col>
                    <xdr:colOff>495300</xdr:colOff>
                    <xdr:row>7</xdr:row>
                    <xdr:rowOff>152400</xdr:rowOff>
                  </to>
                </anchor>
              </controlPr>
            </control>
          </mc:Choice>
        </mc:AlternateContent>
        <mc:AlternateContent xmlns:mc="http://schemas.openxmlformats.org/markup-compatibility/2006">
          <mc:Choice Requires="x14">
            <control shapeId="4101" r:id="rId10" name="Spinner 5">
              <controlPr defaultSize="0" autoPict="0">
                <anchor moveWithCells="1" sizeWithCells="1">
                  <from>
                    <xdr:col>7</xdr:col>
                    <xdr:colOff>123825</xdr:colOff>
                    <xdr:row>8</xdr:row>
                    <xdr:rowOff>0</xdr:rowOff>
                  </from>
                  <to>
                    <xdr:col>8</xdr:col>
                    <xdr:colOff>219075</xdr:colOff>
                    <xdr:row>9</xdr:row>
                    <xdr:rowOff>0</xdr:rowOff>
                  </to>
                </anchor>
              </controlPr>
            </control>
          </mc:Choice>
        </mc:AlternateContent>
        <mc:AlternateContent xmlns:mc="http://schemas.openxmlformats.org/markup-compatibility/2006">
          <mc:Choice Requires="x14">
            <control shapeId="4102" r:id="rId11" name="Spinner 6">
              <controlPr defaultSize="0" autoPict="0">
                <anchor moveWithCells="1" sizeWithCells="1">
                  <from>
                    <xdr:col>7</xdr:col>
                    <xdr:colOff>228600</xdr:colOff>
                    <xdr:row>10</xdr:row>
                    <xdr:rowOff>0</xdr:rowOff>
                  </from>
                  <to>
                    <xdr:col>8</xdr:col>
                    <xdr:colOff>238125</xdr:colOff>
                    <xdr:row>10</xdr:row>
                    <xdr:rowOff>285750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0">
    <tabColor theme="6" tint="-0.499984740745262"/>
  </sheetPr>
  <dimension ref="A1:AF679"/>
  <sheetViews>
    <sheetView showGridLines="0" zoomScale="115" zoomScaleNormal="115" workbookViewId="0">
      <selection activeCell="K6" sqref="K6"/>
    </sheetView>
  </sheetViews>
  <sheetFormatPr defaultColWidth="9.140625" defaultRowHeight="12.75"/>
  <cols>
    <col min="1" max="1" width="7.5703125" style="111" customWidth="1"/>
    <col min="2" max="2" width="3.42578125" style="111" customWidth="1"/>
    <col min="3" max="3" width="11.5703125" style="111" customWidth="1"/>
    <col min="4" max="4" width="7.140625" style="111" customWidth="1"/>
    <col min="5" max="6" width="9.140625" style="111" customWidth="1"/>
    <col min="7" max="7" width="9.7109375" style="111" customWidth="1"/>
    <col min="8" max="8" width="17.5703125" style="111" customWidth="1"/>
    <col min="9" max="9" width="9.7109375" style="111" customWidth="1"/>
    <col min="10" max="10" width="13.28515625" style="111" customWidth="1"/>
    <col min="11" max="11" width="12.42578125" style="111" customWidth="1"/>
    <col min="12" max="12" width="9.85546875" style="111" customWidth="1"/>
    <col min="13" max="13" width="10.140625" style="111" customWidth="1"/>
    <col min="14" max="14" width="9.5703125" style="111" customWidth="1"/>
    <col min="15" max="15" width="9.5703125" style="111" bestFit="1" customWidth="1"/>
    <col min="16" max="16" width="9.140625" style="111"/>
    <col min="17" max="17" width="12.140625" style="111" bestFit="1" customWidth="1"/>
    <col min="18" max="16384" width="9.140625" style="111"/>
  </cols>
  <sheetData>
    <row r="1" spans="1:32" ht="15.75" customHeight="1">
      <c r="A1" s="109"/>
      <c r="B1" s="110"/>
      <c r="C1" s="178" t="s">
        <v>110</v>
      </c>
      <c r="D1" s="178"/>
      <c r="E1" s="178"/>
      <c r="F1" s="178"/>
      <c r="G1" s="178"/>
      <c r="H1" s="178"/>
      <c r="I1" s="178"/>
      <c r="J1" s="178"/>
      <c r="AD1" s="112" t="s">
        <v>111</v>
      </c>
      <c r="AE1" s="112" t="s">
        <v>112</v>
      </c>
      <c r="AF1" s="112" t="s">
        <v>113</v>
      </c>
    </row>
    <row r="2" spans="1:32" ht="29.25" customHeight="1">
      <c r="A2" s="109"/>
      <c r="B2" s="110"/>
      <c r="C2" s="179" t="s">
        <v>114</v>
      </c>
      <c r="D2" s="179"/>
      <c r="E2" s="113"/>
      <c r="F2" s="113"/>
      <c r="G2" s="113"/>
      <c r="H2" s="180" t="s">
        <v>115</v>
      </c>
      <c r="I2" s="180"/>
      <c r="J2" s="181" t="str">
        <f>IF(M11&lt;O11,"Calibration is OK","INTERFERENCE")</f>
        <v>Calibration is OK</v>
      </c>
      <c r="K2" s="181"/>
      <c r="AD2" s="112">
        <v>0</v>
      </c>
      <c r="AE2" s="112">
        <v>0</v>
      </c>
      <c r="AF2" s="112">
        <f t="shared" ref="AF2:AF7" si="0">AD2*0.1*$D$3+0.01*$D$7</f>
        <v>0</v>
      </c>
    </row>
    <row r="3" spans="1:32" ht="31.5" customHeight="1">
      <c r="A3" s="109"/>
      <c r="B3" s="110"/>
      <c r="C3" s="114" t="s">
        <v>116</v>
      </c>
      <c r="D3" s="115">
        <f>C4*0.2</f>
        <v>10</v>
      </c>
      <c r="E3" s="113"/>
      <c r="F3" s="113"/>
      <c r="G3" s="113"/>
      <c r="H3" s="182" t="s">
        <v>117</v>
      </c>
      <c r="I3" s="182"/>
      <c r="J3" s="181" t="str">
        <f>IF(M12&lt;O12,"Calibration is OK","INTERFERENCE")</f>
        <v>Calibration is OK</v>
      </c>
      <c r="K3" s="181"/>
      <c r="L3" s="116"/>
      <c r="M3" s="117"/>
      <c r="N3" s="117"/>
      <c r="AD3" s="112">
        <v>8.1000000000000003E-2</v>
      </c>
      <c r="AE3" s="112">
        <v>20</v>
      </c>
      <c r="AF3" s="112">
        <f t="shared" si="0"/>
        <v>8.1000000000000016E-2</v>
      </c>
    </row>
    <row r="4" spans="1:32" ht="9.75" customHeight="1">
      <c r="A4" s="109"/>
      <c r="B4" s="110"/>
      <c r="C4" s="118">
        <v>50</v>
      </c>
      <c r="D4" s="113"/>
      <c r="E4" s="113"/>
      <c r="F4" s="113"/>
      <c r="G4" s="113"/>
      <c r="AA4" s="119">
        <f>SLOPE(AF1:AF7,AE1:AE7)</f>
        <v>4.2892307692307691E-3</v>
      </c>
      <c r="AD4" s="112">
        <v>0.23</v>
      </c>
      <c r="AE4" s="112">
        <v>50</v>
      </c>
      <c r="AF4" s="112">
        <f t="shared" si="0"/>
        <v>0.23000000000000004</v>
      </c>
    </row>
    <row r="5" spans="1:32" ht="18" customHeight="1">
      <c r="A5" s="109"/>
      <c r="B5" s="110"/>
      <c r="C5" s="113"/>
      <c r="D5" s="113"/>
      <c r="E5" s="113"/>
      <c r="F5" s="113"/>
      <c r="H5" s="120" t="s">
        <v>118</v>
      </c>
      <c r="I5" s="121">
        <f>I9-I8</f>
        <v>0</v>
      </c>
      <c r="J5" s="122" t="s">
        <v>119</v>
      </c>
      <c r="AA5" s="119">
        <f>INTERCEPT(AF3:AF7,AE3:AE7)</f>
        <v>7.426829268292634E-3</v>
      </c>
      <c r="AD5" s="112">
        <v>0.40550000000000003</v>
      </c>
      <c r="AE5" s="112">
        <v>100</v>
      </c>
      <c r="AF5" s="112">
        <f t="shared" si="0"/>
        <v>0.40550000000000003</v>
      </c>
    </row>
    <row r="6" spans="1:32" ht="21">
      <c r="A6" s="109"/>
      <c r="B6" s="110"/>
      <c r="C6" s="183" t="s">
        <v>120</v>
      </c>
      <c r="D6" s="183"/>
      <c r="E6" s="113"/>
      <c r="F6" s="113"/>
      <c r="G6" s="113"/>
      <c r="H6" s="123" t="s">
        <v>121</v>
      </c>
      <c r="I6" s="124">
        <f>(I9-I8)/I9</f>
        <v>0</v>
      </c>
      <c r="J6" s="113"/>
      <c r="AD6" s="112">
        <v>0.72</v>
      </c>
      <c r="AE6" s="112">
        <v>150</v>
      </c>
      <c r="AF6" s="112">
        <f t="shared" si="0"/>
        <v>0.72</v>
      </c>
    </row>
    <row r="7" spans="1:32" ht="15.75" thickBot="1">
      <c r="A7" s="109"/>
      <c r="B7" s="110"/>
      <c r="C7" s="114" t="s">
        <v>122</v>
      </c>
      <c r="D7" s="115">
        <v>0</v>
      </c>
      <c r="E7" s="113"/>
      <c r="F7" s="113"/>
      <c r="G7" s="113"/>
      <c r="X7" s="111">
        <v>0.01</v>
      </c>
      <c r="AD7" s="112">
        <v>0.82</v>
      </c>
      <c r="AE7" s="112">
        <v>200</v>
      </c>
      <c r="AF7" s="112">
        <f t="shared" si="0"/>
        <v>0.82000000000000006</v>
      </c>
    </row>
    <row r="8" spans="1:32" ht="18.75" thickBot="1">
      <c r="A8" s="109"/>
      <c r="B8" s="110"/>
      <c r="C8" s="113"/>
      <c r="D8" s="113"/>
      <c r="E8" s="113"/>
      <c r="F8" s="113"/>
      <c r="G8" s="113"/>
      <c r="H8" s="125" t="s">
        <v>123</v>
      </c>
      <c r="I8" s="164">
        <f>AC15</f>
        <v>117.75347825131328</v>
      </c>
      <c r="J8" s="126" t="s">
        <v>119</v>
      </c>
      <c r="AD8" s="127">
        <f>SLOPE(AD3:AD7,AE3:AE7)</f>
        <v>4.2680112570356466E-3</v>
      </c>
      <c r="AE8" s="128" t="s">
        <v>124</v>
      </c>
      <c r="AF8" s="129">
        <f>SLOPE(AF3:AF7,AE3:AE7)</f>
        <v>4.2680112570356475E-3</v>
      </c>
    </row>
    <row r="9" spans="1:32" ht="15.75" customHeight="1" thickBot="1">
      <c r="B9" s="113"/>
      <c r="C9" s="130"/>
      <c r="D9" s="113"/>
      <c r="E9" s="113"/>
      <c r="F9" s="113"/>
      <c r="G9" s="113"/>
      <c r="H9" s="131" t="s">
        <v>125</v>
      </c>
      <c r="I9" s="165">
        <f>AC18</f>
        <v>117.75347825131328</v>
      </c>
      <c r="J9" s="132" t="s">
        <v>119</v>
      </c>
      <c r="AD9" s="127">
        <f>INTERCEPT(AD3:AD7,AE3:AE7)</f>
        <v>7.426829268292745E-3</v>
      </c>
      <c r="AE9" s="128" t="s">
        <v>126</v>
      </c>
      <c r="AF9" s="129">
        <f>INTERCEPT(AF3:AF7,AE3:AE7)</f>
        <v>7.426829268292634E-3</v>
      </c>
    </row>
    <row r="10" spans="1:32" ht="6" customHeight="1">
      <c r="B10" s="113"/>
      <c r="D10" s="113"/>
      <c r="E10" s="113"/>
      <c r="F10" s="113"/>
      <c r="G10" s="113"/>
      <c r="H10" s="113"/>
      <c r="I10" s="113"/>
      <c r="J10" s="113"/>
    </row>
    <row r="11" spans="1:32" ht="18">
      <c r="B11" s="113"/>
      <c r="C11" s="113"/>
      <c r="D11" s="113"/>
      <c r="E11" s="113"/>
      <c r="F11" s="133"/>
      <c r="G11" s="133"/>
      <c r="H11" s="133"/>
      <c r="I11" s="113"/>
      <c r="J11" s="113"/>
      <c r="K11" s="184" t="s">
        <v>127</v>
      </c>
      <c r="L11" s="184"/>
      <c r="M11" s="134">
        <f>ABS(K20-K14)</f>
        <v>1.7347234759768071E-18</v>
      </c>
      <c r="N11" s="135" t="s">
        <v>128</v>
      </c>
      <c r="O11" s="136">
        <f>SQRT(K15^2+K21^2)</f>
        <v>3.6317488259900762E-4</v>
      </c>
    </row>
    <row r="12" spans="1:32" ht="15" customHeight="1">
      <c r="B12" s="113"/>
      <c r="C12" s="113"/>
      <c r="D12" s="113"/>
      <c r="E12" s="113"/>
      <c r="F12" s="113"/>
      <c r="G12" s="113"/>
      <c r="H12" s="113"/>
      <c r="I12" s="113"/>
      <c r="J12" s="113"/>
      <c r="K12" s="185" t="s">
        <v>129</v>
      </c>
      <c r="L12" s="185"/>
      <c r="M12" s="137">
        <f>ABS(L20-L14)</f>
        <v>1.6653345369377348E-16</v>
      </c>
      <c r="N12" s="138" t="s">
        <v>130</v>
      </c>
      <c r="O12" s="137">
        <f>SQRT(L15^2+L21^2)</f>
        <v>4.0712320103891857E-2</v>
      </c>
      <c r="AB12" s="139">
        <v>170</v>
      </c>
    </row>
    <row r="13" spans="1:32">
      <c r="B13" s="113"/>
      <c r="C13" s="113"/>
      <c r="D13" s="113"/>
      <c r="E13" s="113"/>
      <c r="F13" s="113"/>
      <c r="G13" s="113"/>
      <c r="H13" s="113"/>
      <c r="I13" s="113"/>
      <c r="J13" s="113"/>
      <c r="AB13" s="140" t="s">
        <v>131</v>
      </c>
      <c r="AC13" s="141" t="s">
        <v>6</v>
      </c>
      <c r="AD13" s="141" t="s">
        <v>132</v>
      </c>
      <c r="AE13" s="141" t="s">
        <v>6</v>
      </c>
      <c r="AF13" s="141" t="s">
        <v>133</v>
      </c>
    </row>
    <row r="14" spans="1:32" ht="15">
      <c r="B14" s="113"/>
      <c r="C14" s="113"/>
      <c r="D14" s="113"/>
      <c r="E14" s="113"/>
      <c r="F14" s="113"/>
      <c r="G14" s="113"/>
      <c r="H14" s="113"/>
      <c r="I14" s="113"/>
      <c r="J14" s="113"/>
      <c r="K14" s="142">
        <f t="array" ref="K14:L19">LINEST(AF2:AF7,AE2:AE7,1,1)</f>
        <v>4.28923076923077E-3</v>
      </c>
      <c r="L14" s="143">
        <v>4.3499999999999095E-3</v>
      </c>
      <c r="AB14" s="148">
        <f>X7*0.3*AB12</f>
        <v>0.51</v>
      </c>
      <c r="AC14" s="141">
        <v>0.01</v>
      </c>
      <c r="AD14" s="141">
        <f>AB14</f>
        <v>0.51</v>
      </c>
      <c r="AE14" s="141">
        <f>AC15</f>
        <v>117.75347825131328</v>
      </c>
      <c r="AF14" s="141">
        <v>0</v>
      </c>
    </row>
    <row r="15" spans="1:32" ht="15">
      <c r="B15" s="113"/>
      <c r="C15" s="113"/>
      <c r="D15" s="113"/>
      <c r="E15" s="113"/>
      <c r="F15" s="113"/>
      <c r="G15" s="113"/>
      <c r="H15" s="113"/>
      <c r="I15" s="113"/>
      <c r="J15" s="113"/>
      <c r="K15" s="144">
        <v>2.5680342224238646E-4</v>
      </c>
      <c r="L15" s="143">
        <v>2.8787957623299328E-2</v>
      </c>
      <c r="AB15" s="141"/>
      <c r="AC15" s="141">
        <f>(AB14-AF9)/AF8</f>
        <v>117.75347825131328</v>
      </c>
      <c r="AD15" s="141">
        <f>AB14</f>
        <v>0.51</v>
      </c>
      <c r="AE15" s="141">
        <f>AC15</f>
        <v>117.75347825131328</v>
      </c>
      <c r="AF15" s="141">
        <f>AB14</f>
        <v>0.51</v>
      </c>
    </row>
    <row r="16" spans="1:32" ht="15">
      <c r="B16" s="113"/>
      <c r="C16" s="113"/>
      <c r="D16" s="113"/>
      <c r="E16" s="113"/>
      <c r="F16" s="113"/>
      <c r="G16" s="113"/>
      <c r="H16" s="113"/>
      <c r="I16" s="113"/>
      <c r="J16" s="113"/>
      <c r="K16" s="142">
        <v>0.98586421655753109</v>
      </c>
      <c r="L16" s="145">
        <v>4.4726084069073642E-2</v>
      </c>
      <c r="AB16" s="149" t="s">
        <v>131</v>
      </c>
      <c r="AC16" s="149" t="s">
        <v>6</v>
      </c>
      <c r="AD16" s="149" t="s">
        <v>132</v>
      </c>
      <c r="AE16" s="149" t="s">
        <v>6</v>
      </c>
      <c r="AF16" s="149" t="s">
        <v>133</v>
      </c>
    </row>
    <row r="17" spans="2:32" ht="15">
      <c r="B17" s="113"/>
      <c r="C17" s="113"/>
      <c r="D17" s="113"/>
      <c r="E17" s="113"/>
      <c r="F17" s="113"/>
      <c r="G17" s="113"/>
      <c r="H17" s="113"/>
      <c r="I17" s="113"/>
      <c r="J17" s="113"/>
      <c r="K17" s="146">
        <v>278.9698131893129</v>
      </c>
      <c r="L17" s="143">
        <v>4</v>
      </c>
      <c r="AB17" s="149">
        <f>AB14</f>
        <v>0.51</v>
      </c>
      <c r="AC17" s="149">
        <v>0.01</v>
      </c>
      <c r="AD17" s="149">
        <f>AB17</f>
        <v>0.51</v>
      </c>
      <c r="AE17" s="149">
        <f>AC18</f>
        <v>117.75347825131328</v>
      </c>
      <c r="AF17" s="149">
        <v>0</v>
      </c>
    </row>
    <row r="18" spans="2:32" ht="15">
      <c r="B18" s="113"/>
      <c r="C18" s="113"/>
      <c r="D18" s="113"/>
      <c r="E18" s="113"/>
      <c r="F18" s="113"/>
      <c r="G18" s="113"/>
      <c r="H18" s="113"/>
      <c r="I18" s="113"/>
      <c r="J18" s="113"/>
      <c r="K18" s="142">
        <v>0.55805751794871794</v>
      </c>
      <c r="L18" s="143">
        <v>8.0016903846153731E-3</v>
      </c>
      <c r="AB18" s="149"/>
      <c r="AC18" s="149">
        <f>(AB17-AD9)/AD8</f>
        <v>117.75347825131328</v>
      </c>
      <c r="AD18" s="149">
        <f>AB17</f>
        <v>0.51</v>
      </c>
      <c r="AE18" s="149">
        <f>AC18</f>
        <v>117.75347825131328</v>
      </c>
      <c r="AF18" s="149">
        <f>AB17</f>
        <v>0.51</v>
      </c>
    </row>
    <row r="19" spans="2:32">
      <c r="B19" s="113"/>
      <c r="C19" s="113"/>
      <c r="D19" s="113"/>
      <c r="E19" s="113"/>
      <c r="F19" s="113"/>
      <c r="G19" s="113"/>
      <c r="H19" s="113"/>
      <c r="I19" s="113"/>
      <c r="J19" s="113"/>
      <c r="K19" s="147" t="e">
        <v>#N/A</v>
      </c>
      <c r="L19" s="147" t="e">
        <v>#N/A</v>
      </c>
    </row>
    <row r="20" spans="2:32">
      <c r="B20" s="113"/>
      <c r="C20" s="113"/>
      <c r="D20" s="113"/>
      <c r="E20" s="113"/>
      <c r="F20" s="113"/>
      <c r="G20" s="113"/>
      <c r="H20" s="113"/>
      <c r="I20" s="113"/>
      <c r="J20" s="113"/>
      <c r="K20" s="150">
        <f t="array" ref="K20:L25">LINEST(AD2:AD7,AE2:AE7,1,1)</f>
        <v>4.2892307692307683E-3</v>
      </c>
      <c r="L20" s="150">
        <v>4.350000000000076E-3</v>
      </c>
      <c r="AF20" s="157">
        <f>CORREL(AD2:AD7,AE2:AE7)</f>
        <v>0.99290695261818518</v>
      </c>
    </row>
    <row r="21" spans="2:32">
      <c r="B21" s="113"/>
      <c r="C21" s="113"/>
      <c r="D21" s="113"/>
      <c r="E21" s="113"/>
      <c r="F21" s="113"/>
      <c r="G21" s="113"/>
      <c r="H21" s="113"/>
      <c r="I21" s="113"/>
      <c r="J21" s="113"/>
      <c r="K21" s="151">
        <v>2.5680342224238667E-4</v>
      </c>
      <c r="L21" s="150">
        <v>2.8787957623299353E-2</v>
      </c>
      <c r="AF21" s="158">
        <f>AF20*AF20</f>
        <v>0.98586421655753098</v>
      </c>
    </row>
    <row r="22" spans="2:32">
      <c r="B22" s="113"/>
      <c r="C22" s="113"/>
      <c r="D22" s="113"/>
      <c r="E22" s="113"/>
      <c r="F22" s="113"/>
      <c r="G22" s="113"/>
      <c r="H22" s="113"/>
      <c r="I22" s="113"/>
      <c r="J22" s="113"/>
      <c r="K22" s="150">
        <v>0.98586421655753109</v>
      </c>
      <c r="L22" s="152">
        <v>4.4726084069073677E-2</v>
      </c>
    </row>
    <row r="23" spans="2:32">
      <c r="B23" s="113"/>
      <c r="C23" s="113"/>
      <c r="D23" s="113"/>
      <c r="E23" s="113"/>
      <c r="F23" s="113"/>
      <c r="G23" s="113"/>
      <c r="H23" s="113"/>
      <c r="I23" s="113"/>
      <c r="J23" s="113"/>
      <c r="K23" s="153">
        <v>278.96981318931239</v>
      </c>
      <c r="L23" s="154">
        <v>4</v>
      </c>
    </row>
    <row r="24" spans="2:32">
      <c r="B24" s="113"/>
      <c r="C24" s="113"/>
      <c r="D24" s="113"/>
      <c r="E24" s="113"/>
      <c r="F24" s="113"/>
      <c r="G24" s="113"/>
      <c r="H24" s="113"/>
      <c r="I24" s="113"/>
      <c r="J24" s="113"/>
      <c r="K24" s="155">
        <v>0.55805751794871783</v>
      </c>
      <c r="L24" s="154">
        <v>8.0016903846153852E-3</v>
      </c>
    </row>
    <row r="25" spans="2:32">
      <c r="B25" s="113"/>
      <c r="C25" s="113"/>
      <c r="D25" s="113"/>
      <c r="E25" s="113"/>
      <c r="F25" s="113"/>
      <c r="G25" s="113"/>
      <c r="H25" s="113"/>
      <c r="I25" s="113"/>
      <c r="J25" s="113"/>
      <c r="K25" s="156" t="e">
        <v>#N/A</v>
      </c>
      <c r="L25" s="156" t="e">
        <v>#N/A</v>
      </c>
    </row>
    <row r="26" spans="2:32">
      <c r="B26" s="186"/>
      <c r="C26" s="186"/>
      <c r="D26" s="186"/>
      <c r="E26" s="186"/>
      <c r="F26" s="186"/>
    </row>
    <row r="27" spans="2:32">
      <c r="B27" s="186"/>
      <c r="C27" s="186"/>
      <c r="D27" s="186"/>
      <c r="E27" s="186"/>
      <c r="F27" s="186"/>
      <c r="G27" s="113"/>
    </row>
    <row r="28" spans="2:32">
      <c r="B28" s="113"/>
      <c r="C28" s="113"/>
      <c r="D28" s="113"/>
      <c r="E28" s="113"/>
      <c r="F28" s="113"/>
      <c r="G28" s="113"/>
      <c r="H28" s="113"/>
      <c r="I28" s="113"/>
      <c r="J28" s="113"/>
    </row>
    <row r="29" spans="2:32">
      <c r="B29" s="113"/>
      <c r="C29" s="113"/>
      <c r="D29" s="113"/>
      <c r="E29" s="113"/>
      <c r="F29" s="113"/>
      <c r="G29" s="113"/>
      <c r="H29" s="113"/>
      <c r="I29" s="113"/>
      <c r="J29" s="113"/>
    </row>
    <row r="30" spans="2:32">
      <c r="B30" s="113"/>
      <c r="C30" s="113"/>
      <c r="D30" s="113"/>
      <c r="E30" s="113"/>
      <c r="F30" s="113"/>
      <c r="G30" s="113"/>
      <c r="H30" s="113"/>
      <c r="I30" s="113"/>
      <c r="J30" s="113"/>
    </row>
    <row r="679" spans="24:24">
      <c r="X679" s="111" t="s">
        <v>23</v>
      </c>
    </row>
  </sheetData>
  <mergeCells count="11">
    <mergeCell ref="C6:D6"/>
    <mergeCell ref="K11:L11"/>
    <mergeCell ref="K12:L12"/>
    <mergeCell ref="B26:F26"/>
    <mergeCell ref="B27:F27"/>
    <mergeCell ref="C1:J1"/>
    <mergeCell ref="C2:D2"/>
    <mergeCell ref="H2:I2"/>
    <mergeCell ref="J2:K2"/>
    <mergeCell ref="H3:I3"/>
    <mergeCell ref="J3:K3"/>
  </mergeCells>
  <conditionalFormatting sqref="B26">
    <cfRule type="cellIs" dxfId="17" priority="14" operator="equal">
      <formula>"X_lab съответства на X_CRM"</formula>
    </cfRule>
  </conditionalFormatting>
  <conditionalFormatting sqref="B26">
    <cfRule type="containsText" dxfId="16" priority="10" operator="containsText" text="X_lab is NOT in a compliance with X_CRM">
      <formula>NOT(ISERROR(SEARCH("X_lab is NOT in a compliance with X_CRM",B26)))</formula>
    </cfRule>
    <cfRule type="cellIs" dxfId="15" priority="11" operator="equal">
      <formula>"X_lab is in compliance with X_CRM"</formula>
    </cfRule>
    <cfRule type="cellIs" dxfId="14" priority="12" operator="equal">
      <formula>"X_lab НЕСЪОТВЕТСТВА на X_CRM"</formula>
    </cfRule>
    <cfRule type="cellIs" dxfId="13" priority="13" operator="equal">
      <formula>"""X_lab НЕСЪОТВЕТСТВА на X_CRM"""</formula>
    </cfRule>
  </conditionalFormatting>
  <conditionalFormatting sqref="B27">
    <cfRule type="cellIs" dxfId="12" priority="9" operator="equal">
      <formula>"X_lab съответства на X_CRM"</formula>
    </cfRule>
  </conditionalFormatting>
  <conditionalFormatting sqref="B27">
    <cfRule type="containsText" dxfId="11" priority="5" operator="containsText" text="X_lab is NOT in a compliance with X_CRM">
      <formula>NOT(ISERROR(SEARCH("X_lab is NOT in a compliance with X_CRM",B27)))</formula>
    </cfRule>
    <cfRule type="cellIs" dxfId="10" priority="6" operator="equal">
      <formula>"X_lab is in compliance with X_CRM"</formula>
    </cfRule>
    <cfRule type="cellIs" dxfId="9" priority="7" operator="equal">
      <formula>"X_lab НЕСЪОТВЕТСТВА на X_CRM"</formula>
    </cfRule>
    <cfRule type="cellIs" dxfId="8" priority="8" operator="equal">
      <formula>"""X_lab НЕСЪОТВЕТСТВА на X_CRM"""</formula>
    </cfRule>
  </conditionalFormatting>
  <conditionalFormatting sqref="J2:K2">
    <cfRule type="containsText" dxfId="7" priority="3" operator="containsText" text="Calibration is OK">
      <formula>NOT(ISERROR(SEARCH("Calibration is OK",J2)))</formula>
    </cfRule>
    <cfRule type="containsText" dxfId="6" priority="4" operator="containsText" text="INTERFERENCE">
      <formula>NOT(ISERROR(SEARCH("INTERFERENCE",J2)))</formula>
    </cfRule>
  </conditionalFormatting>
  <conditionalFormatting sqref="J3:K3">
    <cfRule type="containsText" dxfId="5" priority="1" operator="containsText" text="Calibration is OK">
      <formula>NOT(ISERROR(SEARCH("Calibration is OK",J3)))</formula>
    </cfRule>
    <cfRule type="containsText" dxfId="4" priority="2" operator="containsText" text="INTERFERENCE">
      <formula>NOT(ISERROR(SEARCH("INTERFERENCE",J3)))</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Equation.3" shapeId="5124" r:id="rId4">
          <objectPr defaultSize="0" autoPict="0" r:id="rId5">
            <anchor moveWithCells="1" sizeWithCells="1">
              <from>
                <xdr:col>0</xdr:col>
                <xdr:colOff>123825</xdr:colOff>
                <xdr:row>24</xdr:row>
                <xdr:rowOff>161925</xdr:rowOff>
              </from>
              <to>
                <xdr:col>4</xdr:col>
                <xdr:colOff>352425</xdr:colOff>
                <xdr:row>34</xdr:row>
                <xdr:rowOff>28575</xdr:rowOff>
              </to>
            </anchor>
          </objectPr>
        </oleObject>
      </mc:Choice>
      <mc:Fallback>
        <oleObject progId="Equation.3" shapeId="5124" r:id="rId4"/>
      </mc:Fallback>
    </mc:AlternateContent>
    <mc:AlternateContent xmlns:mc="http://schemas.openxmlformats.org/markup-compatibility/2006">
      <mc:Choice Requires="x14">
        <oleObject progId="Equation.3" shapeId="5125" r:id="rId6">
          <objectPr defaultSize="0" autoPict="0" r:id="rId7">
            <anchor moveWithCells="1">
              <from>
                <xdr:col>0</xdr:col>
                <xdr:colOff>114300</xdr:colOff>
                <xdr:row>40</xdr:row>
                <xdr:rowOff>19050</xdr:rowOff>
              </from>
              <to>
                <xdr:col>4</xdr:col>
                <xdr:colOff>447675</xdr:colOff>
                <xdr:row>47</xdr:row>
                <xdr:rowOff>85725</xdr:rowOff>
              </to>
            </anchor>
          </objectPr>
        </oleObject>
      </mc:Choice>
      <mc:Fallback>
        <oleObject progId="Equation.3" shapeId="5125" r:id="rId6"/>
      </mc:Fallback>
    </mc:AlternateContent>
    <mc:AlternateContent xmlns:mc="http://schemas.openxmlformats.org/markup-compatibility/2006">
      <mc:Choice Requires="x14">
        <oleObject progId="Equation.3" shapeId="5126" r:id="rId8">
          <objectPr defaultSize="0" autoPict="0" r:id="rId9">
            <anchor moveWithCells="1">
              <from>
                <xdr:col>0</xdr:col>
                <xdr:colOff>95250</xdr:colOff>
                <xdr:row>34</xdr:row>
                <xdr:rowOff>85725</xdr:rowOff>
              </from>
              <to>
                <xdr:col>6</xdr:col>
                <xdr:colOff>228600</xdr:colOff>
                <xdr:row>39</xdr:row>
                <xdr:rowOff>95250</xdr:rowOff>
              </to>
            </anchor>
          </objectPr>
        </oleObject>
      </mc:Choice>
      <mc:Fallback>
        <oleObject progId="Equation.3" shapeId="5126" r:id="rId8"/>
      </mc:Fallback>
    </mc:AlternateContent>
    <mc:AlternateContent xmlns:mc="http://schemas.openxmlformats.org/markup-compatibility/2006">
      <mc:Choice Requires="x14">
        <oleObject progId="Equation.3" shapeId="5127" r:id="rId10">
          <objectPr defaultSize="0" autoPict="0" r:id="rId11">
            <anchor moveWithCells="1">
              <from>
                <xdr:col>10</xdr:col>
                <xdr:colOff>161925</xdr:colOff>
                <xdr:row>6</xdr:row>
                <xdr:rowOff>123825</xdr:rowOff>
              </from>
              <to>
                <xdr:col>13</xdr:col>
                <xdr:colOff>323850</xdr:colOff>
                <xdr:row>8</xdr:row>
                <xdr:rowOff>171450</xdr:rowOff>
              </to>
            </anchor>
          </objectPr>
        </oleObject>
      </mc:Choice>
      <mc:Fallback>
        <oleObject progId="Equation.3" shapeId="5127" r:id="rId10"/>
      </mc:Fallback>
    </mc:AlternateContent>
  </oleObjects>
  <mc:AlternateContent xmlns:mc="http://schemas.openxmlformats.org/markup-compatibility/2006">
    <mc:Choice Requires="x14">
      <controls>
        <mc:AlternateContent xmlns:mc="http://schemas.openxmlformats.org/markup-compatibility/2006">
          <mc:Choice Requires="x14">
            <control shapeId="5121" r:id="rId12" name="Spinner 1">
              <controlPr defaultSize="0" autoPict="0">
                <anchor moveWithCells="1" sizeWithCells="1">
                  <from>
                    <xdr:col>0</xdr:col>
                    <xdr:colOff>333375</xdr:colOff>
                    <xdr:row>0</xdr:row>
                    <xdr:rowOff>76200</xdr:rowOff>
                  </from>
                  <to>
                    <xdr:col>1</xdr:col>
                    <xdr:colOff>76200</xdr:colOff>
                    <xdr:row>2</xdr:row>
                    <xdr:rowOff>152400</xdr:rowOff>
                  </to>
                </anchor>
              </controlPr>
            </control>
          </mc:Choice>
        </mc:AlternateContent>
        <mc:AlternateContent xmlns:mc="http://schemas.openxmlformats.org/markup-compatibility/2006">
          <mc:Choice Requires="x14">
            <control shapeId="5122" r:id="rId13" name="Spinner 2">
              <controlPr defaultSize="0" autoPict="0">
                <anchor moveWithCells="1" sizeWithCells="1">
                  <from>
                    <xdr:col>0</xdr:col>
                    <xdr:colOff>323850</xdr:colOff>
                    <xdr:row>4</xdr:row>
                    <xdr:rowOff>114300</xdr:rowOff>
                  </from>
                  <to>
                    <xdr:col>1</xdr:col>
                    <xdr:colOff>152400</xdr:colOff>
                    <xdr:row>7</xdr:row>
                    <xdr:rowOff>66675</xdr:rowOff>
                  </to>
                </anchor>
              </controlPr>
            </control>
          </mc:Choice>
        </mc:AlternateContent>
        <mc:AlternateContent xmlns:mc="http://schemas.openxmlformats.org/markup-compatibility/2006">
          <mc:Choice Requires="x14">
            <control shapeId="5123" r:id="rId14" name="Spinner 3">
              <controlPr defaultSize="0" autoPict="0">
                <anchor moveWithCells="1" sizeWithCells="1">
                  <from>
                    <xdr:col>0</xdr:col>
                    <xdr:colOff>66675</xdr:colOff>
                    <xdr:row>13</xdr:row>
                    <xdr:rowOff>47625</xdr:rowOff>
                  </from>
                  <to>
                    <xdr:col>1</xdr:col>
                    <xdr:colOff>571500</xdr:colOff>
                    <xdr:row>19</xdr:row>
                    <xdr:rowOff>66675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7" tint="0.39997558519241921"/>
  </sheetPr>
  <dimension ref="A1:AE681"/>
  <sheetViews>
    <sheetView zoomScale="130" zoomScaleNormal="130" workbookViewId="0">
      <selection activeCell="F25" sqref="F25:G25"/>
    </sheetView>
  </sheetViews>
  <sheetFormatPr defaultRowHeight="12.75"/>
  <cols>
    <col min="1" max="1" width="9.140625" style="1"/>
    <col min="2" max="2" width="10.7109375" style="1" bestFit="1" customWidth="1"/>
    <col min="3" max="3" width="12.7109375" style="1" bestFit="1" customWidth="1"/>
    <col min="4" max="4" width="10.42578125" style="1" bestFit="1" customWidth="1"/>
    <col min="5" max="5" width="12.140625" style="1" bestFit="1" customWidth="1"/>
    <col min="6" max="6" width="9.5703125" style="1" bestFit="1" customWidth="1"/>
    <col min="7" max="7" width="12.140625" style="1" bestFit="1" customWidth="1"/>
    <col min="8" max="8" width="8.28515625" style="1" bestFit="1" customWidth="1"/>
    <col min="9" max="9" width="11.7109375" style="1" customWidth="1"/>
    <col min="10" max="11" width="8.140625" style="1" bestFit="1" customWidth="1"/>
    <col min="12" max="12" width="11.5703125" style="1" customWidth="1"/>
    <col min="13" max="13" width="8.28515625" style="1" bestFit="1" customWidth="1"/>
    <col min="14" max="29" width="9.140625" style="1"/>
    <col min="30" max="30" width="16.42578125" style="1" customWidth="1"/>
    <col min="31" max="31" width="13.85546875" style="1" customWidth="1"/>
    <col min="32" max="16384" width="9.140625" style="1"/>
  </cols>
  <sheetData>
    <row r="1" spans="1:29" ht="18">
      <c r="A1" s="187" t="s">
        <v>24</v>
      </c>
      <c r="B1" s="187"/>
      <c r="C1" s="187"/>
      <c r="D1" s="187"/>
      <c r="E1" s="187"/>
      <c r="F1" s="187"/>
      <c r="G1" s="187"/>
      <c r="H1" s="187"/>
      <c r="I1" s="187"/>
      <c r="J1" s="187"/>
    </row>
    <row r="2" spans="1:29">
      <c r="G2" s="1" t="s">
        <v>25</v>
      </c>
    </row>
    <row r="7" spans="1:29">
      <c r="Y7" s="1" t="s">
        <v>26</v>
      </c>
      <c r="Z7" s="1" t="s">
        <v>27</v>
      </c>
      <c r="AA7" s="1" t="s">
        <v>28</v>
      </c>
      <c r="AB7" s="1" t="s">
        <v>29</v>
      </c>
    </row>
    <row r="8" spans="1:29" ht="15">
      <c r="Y8" s="1">
        <v>1</v>
      </c>
      <c r="Z8" s="1">
        <f>2^(1-(0.5*LOG(Y8)))</f>
        <v>2</v>
      </c>
      <c r="AA8" s="1">
        <f>-Z8</f>
        <v>-2</v>
      </c>
      <c r="AB8" s="1">
        <f>0.02*(Y8^0.8495)</f>
        <v>0.02</v>
      </c>
      <c r="AC8" s="22">
        <f t="shared" ref="AC8:AC17" si="0">AB8/Y8</f>
        <v>0.02</v>
      </c>
    </row>
    <row r="9" spans="1:29" ht="15">
      <c r="Y9" s="1">
        <v>0.1</v>
      </c>
      <c r="Z9" s="1">
        <f t="shared" ref="Z9:Z17" si="1">2^(1-(0.5*LOG(Y9)))</f>
        <v>2.8284271247461898</v>
      </c>
      <c r="AA9" s="1">
        <f t="shared" ref="AA9:AA17" si="2">-Z9</f>
        <v>-2.8284271247461898</v>
      </c>
      <c r="AB9" s="1">
        <f t="shared" ref="AB9:AB18" si="3">0.02*(Y9^0.8495)</f>
        <v>2.8283294501403079E-3</v>
      </c>
      <c r="AC9" s="22">
        <f t="shared" si="0"/>
        <v>2.8283294501403079E-2</v>
      </c>
    </row>
    <row r="10" spans="1:29" ht="15">
      <c r="G10" s="23"/>
      <c r="Y10" s="1">
        <v>1E-3</v>
      </c>
      <c r="Z10" s="1">
        <f t="shared" si="1"/>
        <v>5.6568542494923806</v>
      </c>
      <c r="AA10" s="1">
        <f t="shared" si="2"/>
        <v>-5.6568542494923806</v>
      </c>
      <c r="AB10" s="1">
        <f t="shared" si="3"/>
        <v>5.6562682220949456E-5</v>
      </c>
      <c r="AC10" s="22">
        <f t="shared" si="0"/>
        <v>5.6562682220949456E-2</v>
      </c>
    </row>
    <row r="11" spans="1:29" ht="15">
      <c r="G11" s="23"/>
      <c r="Y11" s="24">
        <v>1E-4</v>
      </c>
      <c r="Z11" s="1">
        <f t="shared" si="1"/>
        <v>8</v>
      </c>
      <c r="AA11" s="1">
        <f t="shared" si="2"/>
        <v>-8</v>
      </c>
      <c r="AB11" s="1">
        <f t="shared" si="3"/>
        <v>7.9988949952219518E-6</v>
      </c>
      <c r="AC11" s="22">
        <f t="shared" si="0"/>
        <v>7.9988949952219515E-2</v>
      </c>
    </row>
    <row r="12" spans="1:29" ht="15">
      <c r="G12" s="23"/>
      <c r="Y12" s="24">
        <v>1.0000000000000001E-5</v>
      </c>
      <c r="Z12" s="1">
        <f t="shared" si="1"/>
        <v>11.313708498984759</v>
      </c>
      <c r="AA12" s="1">
        <f t="shared" si="2"/>
        <v>-11.313708498984759</v>
      </c>
      <c r="AB12" s="1">
        <f t="shared" si="3"/>
        <v>1.1311755141783076E-6</v>
      </c>
      <c r="AC12" s="22">
        <f t="shared" si="0"/>
        <v>0.11311755141783075</v>
      </c>
    </row>
    <row r="13" spans="1:29" ht="15">
      <c r="G13" s="23"/>
      <c r="Y13" s="24">
        <v>9.9999999999999995E-7</v>
      </c>
      <c r="Z13" s="1">
        <f t="shared" si="1"/>
        <v>16</v>
      </c>
      <c r="AA13" s="1">
        <f t="shared" si="2"/>
        <v>-16</v>
      </c>
      <c r="AB13" s="1">
        <f t="shared" si="3"/>
        <v>1.5996685100140555E-7</v>
      </c>
      <c r="AC13" s="22">
        <f t="shared" si="0"/>
        <v>0.15996685100140556</v>
      </c>
    </row>
    <row r="14" spans="1:29" ht="15">
      <c r="G14" s="23"/>
      <c r="Y14" s="24">
        <v>9.9999999999999995E-8</v>
      </c>
      <c r="Z14" s="24">
        <f>2^(1-(0.5*LOG(Y14)))</f>
        <v>22.627416997969519</v>
      </c>
      <c r="AA14" s="1">
        <f t="shared" si="2"/>
        <v>-22.627416997969519</v>
      </c>
      <c r="AB14" s="1">
        <f t="shared" si="3"/>
        <v>2.2621947786674089E-8</v>
      </c>
      <c r="AC14" s="22">
        <f t="shared" si="0"/>
        <v>0.2262194778667409</v>
      </c>
    </row>
    <row r="15" spans="1:29" ht="15">
      <c r="G15" s="23"/>
      <c r="Y15" s="24">
        <v>1E-8</v>
      </c>
      <c r="Z15" s="24">
        <f>2^(1-(0.5*LOG(Y15)))</f>
        <v>32</v>
      </c>
      <c r="AA15" s="1">
        <f t="shared" si="2"/>
        <v>-32</v>
      </c>
      <c r="AB15" s="1">
        <f t="shared" si="3"/>
        <v>3.1991160572293327E-9</v>
      </c>
      <c r="AC15" s="22">
        <f t="shared" si="0"/>
        <v>0.31991160572293326</v>
      </c>
    </row>
    <row r="16" spans="1:29" ht="15">
      <c r="G16" s="23"/>
      <c r="Y16" s="1">
        <v>1.0000000000000001E-9</v>
      </c>
      <c r="Z16" s="1">
        <f t="shared" si="1"/>
        <v>45.254833995939045</v>
      </c>
      <c r="AA16" s="1">
        <f t="shared" si="2"/>
        <v>-45.254833995939045</v>
      </c>
      <c r="AB16" s="1">
        <f t="shared" si="3"/>
        <v>4.5240770795392406E-10</v>
      </c>
      <c r="AC16" s="22">
        <f t="shared" si="0"/>
        <v>0.45240770795392404</v>
      </c>
    </row>
    <row r="17" spans="1:31" ht="15">
      <c r="G17" s="23"/>
      <c r="Y17" s="1">
        <v>1E-10</v>
      </c>
      <c r="Z17" s="1">
        <f t="shared" si="1"/>
        <v>64</v>
      </c>
      <c r="AA17" s="1">
        <f t="shared" si="2"/>
        <v>-64</v>
      </c>
      <c r="AB17" s="1">
        <f t="shared" si="3"/>
        <v>6.3977902193827933E-11</v>
      </c>
      <c r="AC17" s="22">
        <f t="shared" si="0"/>
        <v>0.63977902193827929</v>
      </c>
    </row>
    <row r="18" spans="1:31" ht="15">
      <c r="Y18" s="1">
        <v>9.9999999999999998E-13</v>
      </c>
      <c r="Z18" s="1">
        <f>2^(1-(0.5*LOG(Y18)))</f>
        <v>128</v>
      </c>
      <c r="AA18" s="1">
        <f>-Z18</f>
        <v>-128</v>
      </c>
      <c r="AB18" s="1">
        <f t="shared" si="3"/>
        <v>1.2794696709652945E-12</v>
      </c>
      <c r="AC18" s="22">
        <f>AB18/Y18</f>
        <v>1.2794696709652946</v>
      </c>
    </row>
    <row r="20" spans="1:31">
      <c r="G20" s="1">
        <v>1.8</v>
      </c>
    </row>
    <row r="21" spans="1:31" ht="13.5" thickBot="1">
      <c r="G21" s="1">
        <v>1.0000000000000001E-9</v>
      </c>
    </row>
    <row r="22" spans="1:31" ht="15.75" customHeight="1" thickBot="1">
      <c r="C22" s="25">
        <f>C23</f>
        <v>0.1</v>
      </c>
      <c r="F22" s="188" t="s">
        <v>30</v>
      </c>
      <c r="G22" s="189"/>
      <c r="H22" s="189"/>
      <c r="I22" s="189"/>
      <c r="AD22" s="26" t="s">
        <v>31</v>
      </c>
      <c r="AE22" s="26" t="s">
        <v>32</v>
      </c>
    </row>
    <row r="23" spans="1:31" ht="16.5" thickBot="1">
      <c r="A23" s="1">
        <v>1</v>
      </c>
      <c r="B23" s="27" t="s">
        <v>33</v>
      </c>
      <c r="C23" s="28">
        <f>0.1*A23*POWER(10,-D23)</f>
        <v>0.1</v>
      </c>
      <c r="D23" s="2">
        <v>0</v>
      </c>
      <c r="F23" s="27" t="s">
        <v>33</v>
      </c>
      <c r="G23" s="28">
        <v>4.0000000000000001E-3</v>
      </c>
      <c r="H23" s="29" t="s">
        <v>34</v>
      </c>
      <c r="I23" s="20"/>
      <c r="AD23" s="30" t="s">
        <v>35</v>
      </c>
      <c r="AE23" s="30" t="s">
        <v>36</v>
      </c>
    </row>
    <row r="24" spans="1:31" ht="16.5" thickBot="1">
      <c r="B24" s="27" t="s">
        <v>37</v>
      </c>
      <c r="C24" s="31">
        <f>IF(C23&lt;10^-7,0.22*C23,IF(C23&gt;0.138,0.01*(C23^0.5),0.02*(C23^0.8495)))/C23*100</f>
        <v>2.8283294501403078</v>
      </c>
      <c r="D24" s="171" t="s">
        <v>139</v>
      </c>
      <c r="F24" s="27" t="s">
        <v>37</v>
      </c>
      <c r="G24" s="31">
        <f>IF(G23&lt;10^-7,0.22*G23,IF(G23&gt;0.138,0.01*(G23^0.5),0.02*(G23^0.8495)))/G23*100</f>
        <v>4.5911339830873459</v>
      </c>
      <c r="H24" s="32">
        <f>2^(1-(0.5*LOG(G23)))</f>
        <v>4.5915141903739096</v>
      </c>
      <c r="I24" s="20"/>
      <c r="AD24" s="30" t="s">
        <v>38</v>
      </c>
      <c r="AE24" s="30" t="s">
        <v>39</v>
      </c>
    </row>
    <row r="25" spans="1:31" ht="16.5" thickBot="1">
      <c r="C25" s="33">
        <f>-C24</f>
        <v>-2.8283294501403078</v>
      </c>
      <c r="F25" s="190" t="s">
        <v>40</v>
      </c>
      <c r="G25" s="190"/>
      <c r="AD25" s="30" t="s">
        <v>41</v>
      </c>
      <c r="AE25" s="30" t="s">
        <v>42</v>
      </c>
    </row>
    <row r="26" spans="1:31">
      <c r="A26" s="191" t="s">
        <v>43</v>
      </c>
      <c r="B26" s="191"/>
      <c r="C26" s="191"/>
      <c r="D26" s="191"/>
      <c r="E26" s="191"/>
      <c r="F26" s="191"/>
      <c r="G26" s="191"/>
      <c r="H26" s="191"/>
    </row>
    <row r="27" spans="1:31" ht="30.75" customHeight="1"/>
    <row r="64" spans="3:4">
      <c r="C64" s="34"/>
      <c r="D64" s="34"/>
    </row>
    <row r="65" spans="2:4">
      <c r="C65" s="34"/>
      <c r="D65" s="34"/>
    </row>
    <row r="66" spans="2:4">
      <c r="C66" s="34"/>
      <c r="D66" s="34"/>
    </row>
    <row r="67" spans="2:4">
      <c r="C67" s="34"/>
      <c r="D67" s="34"/>
    </row>
    <row r="68" spans="2:4">
      <c r="C68" s="34"/>
      <c r="D68" s="34"/>
    </row>
    <row r="69" spans="2:4">
      <c r="C69" s="34"/>
      <c r="D69" s="34"/>
    </row>
    <row r="70" spans="2:4">
      <c r="C70" s="34"/>
      <c r="D70" s="34"/>
    </row>
    <row r="71" spans="2:4">
      <c r="C71" s="34"/>
      <c r="D71" s="34"/>
    </row>
    <row r="72" spans="2:4">
      <c r="C72" s="34"/>
      <c r="D72" s="34"/>
    </row>
    <row r="73" spans="2:4">
      <c r="C73" s="34"/>
      <c r="D73" s="34"/>
    </row>
    <row r="74" spans="2:4">
      <c r="C74" s="34"/>
      <c r="D74" s="34"/>
    </row>
    <row r="75" spans="2:4">
      <c r="C75" s="34"/>
      <c r="D75" s="34"/>
    </row>
    <row r="76" spans="2:4">
      <c r="C76" s="34"/>
      <c r="D76" s="34"/>
    </row>
    <row r="77" spans="2:4">
      <c r="B77" s="24"/>
      <c r="C77" s="34"/>
      <c r="D77" s="34"/>
    </row>
    <row r="78" spans="2:4">
      <c r="B78" s="24"/>
      <c r="C78" s="34"/>
      <c r="D78" s="34"/>
    </row>
    <row r="79" spans="2:4">
      <c r="B79" s="24"/>
      <c r="C79" s="34"/>
      <c r="D79" s="34"/>
    </row>
    <row r="80" spans="2:4">
      <c r="B80" s="24"/>
      <c r="C80" s="34"/>
      <c r="D80" s="34"/>
    </row>
    <row r="81" spans="2:4">
      <c r="B81" s="24"/>
      <c r="C81" s="34"/>
      <c r="D81" s="34"/>
    </row>
    <row r="82" spans="2:4">
      <c r="B82" s="24"/>
      <c r="C82" s="34"/>
      <c r="D82" s="34"/>
    </row>
    <row r="83" spans="2:4">
      <c r="B83" s="24"/>
      <c r="C83" s="34"/>
      <c r="D83" s="34"/>
    </row>
    <row r="681" spans="22:22">
      <c r="V681" s="1" t="s">
        <v>23</v>
      </c>
    </row>
  </sheetData>
  <mergeCells count="4">
    <mergeCell ref="A1:J1"/>
    <mergeCell ref="F22:I22"/>
    <mergeCell ref="F25:G25"/>
    <mergeCell ref="A26:H26"/>
  </mergeCells>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Equation.3" shapeId="2050" r:id="rId4">
          <objectPr defaultSize="0" r:id="rId5">
            <anchor moveWithCells="1">
              <from>
                <xdr:col>5</xdr:col>
                <xdr:colOff>552450</xdr:colOff>
                <xdr:row>5</xdr:row>
                <xdr:rowOff>47625</xdr:rowOff>
              </from>
              <to>
                <xdr:col>9</xdr:col>
                <xdr:colOff>352425</xdr:colOff>
                <xdr:row>8</xdr:row>
                <xdr:rowOff>57150</xdr:rowOff>
              </to>
            </anchor>
          </objectPr>
        </oleObject>
      </mc:Choice>
      <mc:Fallback>
        <oleObject progId="Equation.3" shapeId="2050" r:id="rId4"/>
      </mc:Fallback>
    </mc:AlternateContent>
    <mc:AlternateContent xmlns:mc="http://schemas.openxmlformats.org/markup-compatibility/2006">
      <mc:Choice Requires="x14">
        <oleObject progId="Equation.3" shapeId="2051" r:id="rId6">
          <objectPr defaultSize="0" autoPict="0" r:id="rId7">
            <anchor moveWithCells="1">
              <from>
                <xdr:col>5</xdr:col>
                <xdr:colOff>571500</xdr:colOff>
                <xdr:row>8</xdr:row>
                <xdr:rowOff>161925</xdr:rowOff>
              </from>
              <to>
                <xdr:col>10</xdr:col>
                <xdr:colOff>304800</xdr:colOff>
                <xdr:row>13</xdr:row>
                <xdr:rowOff>9525</xdr:rowOff>
              </to>
            </anchor>
          </objectPr>
        </oleObject>
      </mc:Choice>
      <mc:Fallback>
        <oleObject progId="Equation.3" shapeId="2051" r:id="rId6"/>
      </mc:Fallback>
    </mc:AlternateContent>
  </oleObjects>
  <mc:AlternateContent xmlns:mc="http://schemas.openxmlformats.org/markup-compatibility/2006">
    <mc:Choice Requires="x14">
      <controls>
        <mc:AlternateContent xmlns:mc="http://schemas.openxmlformats.org/markup-compatibility/2006">
          <mc:Choice Requires="x14">
            <control shapeId="2049" r:id="rId8" name="Spinner 1">
              <controlPr defaultSize="0" autoPict="0">
                <anchor moveWithCells="1" sizeWithCells="1">
                  <from>
                    <xdr:col>3</xdr:col>
                    <xdr:colOff>190500</xdr:colOff>
                    <xdr:row>21</xdr:row>
                    <xdr:rowOff>142875</xdr:rowOff>
                  </from>
                  <to>
                    <xdr:col>4</xdr:col>
                    <xdr:colOff>38100</xdr:colOff>
                    <xdr:row>24</xdr:row>
                    <xdr:rowOff>76200</xdr:rowOff>
                  </to>
                </anchor>
              </controlPr>
            </control>
          </mc:Choice>
        </mc:AlternateContent>
        <mc:AlternateContent xmlns:mc="http://schemas.openxmlformats.org/markup-compatibility/2006">
          <mc:Choice Requires="x14">
            <control shapeId="2052" r:id="rId9" name="Spinner 4">
              <controlPr defaultSize="0" autoPict="0">
                <anchor moveWithCells="1" sizeWithCells="1">
                  <from>
                    <xdr:col>0</xdr:col>
                    <xdr:colOff>28575</xdr:colOff>
                    <xdr:row>21</xdr:row>
                    <xdr:rowOff>123825</xdr:rowOff>
                  </from>
                  <to>
                    <xdr:col>0</xdr:col>
                    <xdr:colOff>457200</xdr:colOff>
                    <xdr:row>24</xdr:row>
                    <xdr:rowOff>57150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7" tint="-0.249977111117893"/>
  </sheetPr>
  <dimension ref="A1:AI974"/>
  <sheetViews>
    <sheetView zoomScale="115" zoomScaleNormal="115" workbookViewId="0">
      <selection activeCell="F3" sqref="F3"/>
    </sheetView>
  </sheetViews>
  <sheetFormatPr defaultRowHeight="12.75"/>
  <cols>
    <col min="1" max="1" width="3.7109375" style="1" customWidth="1"/>
    <col min="2" max="2" width="6.28515625" style="1" customWidth="1"/>
    <col min="3" max="3" width="3.42578125" style="1" customWidth="1"/>
    <col min="4" max="4" width="6.28515625" style="1" customWidth="1"/>
    <col min="5" max="5" width="8.85546875" style="1" customWidth="1"/>
    <col min="6" max="6" width="5.140625" style="1" customWidth="1"/>
    <col min="7" max="7" width="8.140625" style="1" bestFit="1" customWidth="1"/>
    <col min="8" max="8" width="14.85546875" style="1" customWidth="1"/>
    <col min="9" max="9" width="6.42578125" style="1" customWidth="1"/>
    <col min="10" max="10" width="5.7109375" style="1" customWidth="1"/>
    <col min="11" max="11" width="8" style="1" customWidth="1"/>
    <col min="12" max="12" width="9.7109375" style="1" customWidth="1"/>
    <col min="13" max="13" width="10.85546875" style="1" customWidth="1"/>
    <col min="14" max="14" width="6.28515625" style="1" customWidth="1"/>
    <col min="15" max="15" width="7.28515625" style="1" customWidth="1"/>
    <col min="16" max="24" width="9.140625" style="1"/>
    <col min="25" max="25" width="11.140625" style="1" bestFit="1" customWidth="1"/>
    <col min="26" max="30" width="9.140625" style="1"/>
    <col min="31" max="31" width="4.28515625" style="21" customWidth="1"/>
    <col min="32" max="32" width="5" style="21" customWidth="1"/>
    <col min="33" max="33" width="6" style="21" customWidth="1"/>
    <col min="34" max="34" width="5.5703125" style="21" customWidth="1"/>
    <col min="35" max="16384" width="9.140625" style="1"/>
  </cols>
  <sheetData>
    <row r="1" spans="1:35" ht="18">
      <c r="A1" s="187" t="s">
        <v>0</v>
      </c>
      <c r="B1" s="187"/>
      <c r="C1" s="187"/>
      <c r="D1" s="187"/>
      <c r="E1" s="187"/>
      <c r="F1" s="187"/>
      <c r="G1" s="187"/>
      <c r="H1" s="187"/>
      <c r="I1" s="187"/>
      <c r="J1" s="187"/>
      <c r="K1" s="187"/>
      <c r="L1" s="187"/>
      <c r="U1" s="2"/>
      <c r="V1" s="2"/>
      <c r="W1" s="2"/>
      <c r="X1" s="2"/>
      <c r="Y1" s="2"/>
      <c r="Z1" s="2"/>
      <c r="AA1" s="2"/>
      <c r="AB1" s="2"/>
      <c r="AC1" s="2"/>
      <c r="AD1" s="2"/>
      <c r="AE1" s="3"/>
      <c r="AF1" s="3"/>
      <c r="AG1" s="3"/>
      <c r="AH1" s="3"/>
      <c r="AI1" s="2"/>
    </row>
    <row r="2" spans="1:35" ht="6" customHeight="1">
      <c r="U2" s="2"/>
      <c r="V2" s="2"/>
      <c r="W2" s="2"/>
      <c r="X2" s="2"/>
      <c r="Y2" s="2"/>
      <c r="Z2" s="2"/>
      <c r="AA2" s="2"/>
      <c r="AB2" s="2"/>
      <c r="AC2" s="2"/>
      <c r="AD2" s="2"/>
      <c r="AE2" s="4" t="s">
        <v>1</v>
      </c>
      <c r="AF2" s="4" t="s">
        <v>2</v>
      </c>
      <c r="AG2" s="4" t="s">
        <v>3</v>
      </c>
      <c r="AH2" s="4" t="s">
        <v>4</v>
      </c>
      <c r="AI2" s="2"/>
    </row>
    <row r="3" spans="1:35" ht="15">
      <c r="A3" s="166"/>
      <c r="B3" s="37" t="s">
        <v>5</v>
      </c>
      <c r="C3" s="38">
        <v>0</v>
      </c>
      <c r="E3" s="35" t="s">
        <v>137</v>
      </c>
      <c r="F3" s="172">
        <v>2</v>
      </c>
      <c r="O3" s="5"/>
      <c r="P3" s="5"/>
      <c r="S3" s="5"/>
      <c r="T3" s="5"/>
      <c r="U3" s="2"/>
      <c r="V3" s="2"/>
      <c r="W3" s="7" t="s">
        <v>6</v>
      </c>
      <c r="X3" s="2" t="s">
        <v>7</v>
      </c>
      <c r="Y3" s="2" t="s">
        <v>8</v>
      </c>
      <c r="Z3" s="2" t="s">
        <v>9</v>
      </c>
      <c r="AA3" s="2" t="s">
        <v>10</v>
      </c>
      <c r="AB3" s="5" t="s">
        <v>6</v>
      </c>
      <c r="AC3" s="5" t="s">
        <v>11</v>
      </c>
      <c r="AD3" s="2"/>
      <c r="AE3" s="3">
        <v>-4</v>
      </c>
      <c r="AF3" s="3">
        <f t="shared" ref="AF3:AF43" si="0">AE3+$C$3</f>
        <v>-4</v>
      </c>
      <c r="AG3" s="3">
        <f t="shared" ref="AG3:AG66" si="1">NORMDIST(AF3,$C$3,$C$4,1)</f>
        <v>3.1671241833119857E-5</v>
      </c>
      <c r="AH3" s="3">
        <f t="shared" ref="AH3:AH43" si="2">NORMDIST(AF3,$C$3,$C$4,FALSE)</f>
        <v>1.3383022576488537E-4</v>
      </c>
      <c r="AI3" s="2"/>
    </row>
    <row r="4" spans="1:35" ht="13.5" thickBot="1">
      <c r="B4" s="37" t="s">
        <v>12</v>
      </c>
      <c r="C4" s="38">
        <v>1</v>
      </c>
      <c r="D4" s="36" t="s">
        <v>13</v>
      </c>
      <c r="O4" s="5"/>
      <c r="P4" s="5"/>
      <c r="S4" s="5"/>
      <c r="T4" s="5"/>
      <c r="U4" s="2"/>
      <c r="V4" s="2"/>
      <c r="W4" s="2">
        <v>-4</v>
      </c>
      <c r="X4" s="2">
        <f>W4+$C$3</f>
        <v>-4</v>
      </c>
      <c r="Y4" s="2">
        <f>NORMDIST(X4,$C$3,$C$4,0)</f>
        <v>1.3383022576488537E-4</v>
      </c>
      <c r="Z4" s="2">
        <f>W4+$F$3</f>
        <v>-2</v>
      </c>
      <c r="AA4" s="2">
        <f t="shared" ref="AA4:AA35" si="3">NORMDIST(Z4,$F$3,$F$7,0)</f>
        <v>1.3383022576488537E-4</v>
      </c>
      <c r="AB4" s="5">
        <v>0</v>
      </c>
      <c r="AC4" s="5">
        <v>0.4</v>
      </c>
      <c r="AD4" s="2"/>
      <c r="AE4" s="3">
        <v>-3.8</v>
      </c>
      <c r="AF4" s="3">
        <f t="shared" si="0"/>
        <v>-3.8</v>
      </c>
      <c r="AG4" s="3">
        <f t="shared" si="1"/>
        <v>7.234804392511999E-5</v>
      </c>
      <c r="AH4" s="3">
        <f t="shared" si="2"/>
        <v>2.9194692579146027E-4</v>
      </c>
      <c r="AI4" s="2"/>
    </row>
    <row r="5" spans="1:35" ht="13.5" thickBot="1">
      <c r="B5" s="8" t="s">
        <v>14</v>
      </c>
      <c r="C5" s="10">
        <v>20</v>
      </c>
      <c r="D5" s="9">
        <f>C3+3*C4</f>
        <v>3</v>
      </c>
      <c r="E5" s="11"/>
      <c r="F5" s="6">
        <v>2</v>
      </c>
      <c r="G5" s="6">
        <v>30</v>
      </c>
      <c r="H5" s="6">
        <v>0.1</v>
      </c>
      <c r="I5" s="6"/>
      <c r="O5" s="5"/>
      <c r="P5" s="5"/>
      <c r="S5" s="5"/>
      <c r="T5" s="5"/>
      <c r="U5" s="2"/>
      <c r="V5" s="2"/>
      <c r="W5" s="2">
        <v>-3.9</v>
      </c>
      <c r="X5" s="2">
        <f t="shared" ref="X5:X68" si="4">W5+$C$3</f>
        <v>-3.9</v>
      </c>
      <c r="Y5" s="2">
        <f>NORMDIST(X5,$C$3,$C$4,0)</f>
        <v>1.9865547139277272E-4</v>
      </c>
      <c r="Z5" s="2">
        <f t="shared" ref="Z5:Z68" si="5">W5+$F$3</f>
        <v>-1.9</v>
      </c>
      <c r="AA5" s="2">
        <f t="shared" si="3"/>
        <v>1.9865547139277272E-4</v>
      </c>
      <c r="AB5" s="5">
        <f>F3</f>
        <v>2</v>
      </c>
      <c r="AC5" s="5">
        <v>0.4</v>
      </c>
      <c r="AD5" s="2"/>
      <c r="AE5" s="3">
        <v>-3.6</v>
      </c>
      <c r="AF5" s="3">
        <f t="shared" si="0"/>
        <v>-3.6</v>
      </c>
      <c r="AG5" s="3">
        <f t="shared" si="1"/>
        <v>1.5910859015753364E-4</v>
      </c>
      <c r="AH5" s="3">
        <f t="shared" si="2"/>
        <v>6.119019301137719E-4</v>
      </c>
      <c r="AI5" s="2"/>
    </row>
    <row r="6" spans="1:35" ht="19.5">
      <c r="E6" s="11"/>
      <c r="F6" s="6">
        <v>13</v>
      </c>
      <c r="G6" s="6"/>
      <c r="H6" s="6"/>
      <c r="I6" s="6"/>
      <c r="K6" s="12" t="s">
        <v>15</v>
      </c>
      <c r="L6" s="13"/>
      <c r="O6" s="5"/>
      <c r="P6" s="5"/>
      <c r="S6" s="5"/>
      <c r="T6" s="5"/>
      <c r="U6" s="2"/>
      <c r="V6" s="2"/>
      <c r="W6" s="2">
        <v>-3.8</v>
      </c>
      <c r="X6" s="2">
        <f t="shared" si="4"/>
        <v>-3.8</v>
      </c>
      <c r="Y6" s="2">
        <f>NORMDIST(X6,$C$3,$C$4,0)</f>
        <v>2.9194692579146027E-4</v>
      </c>
      <c r="Z6" s="2">
        <f t="shared" si="5"/>
        <v>-1.7999999999999998</v>
      </c>
      <c r="AA6" s="2">
        <f t="shared" si="3"/>
        <v>2.9194692579146027E-4</v>
      </c>
      <c r="AB6" s="5"/>
      <c r="AC6" s="5"/>
      <c r="AD6" s="2"/>
      <c r="AE6" s="3">
        <v>-3.4</v>
      </c>
      <c r="AF6" s="3">
        <f t="shared" si="0"/>
        <v>-3.4</v>
      </c>
      <c r="AG6" s="3">
        <f t="shared" si="1"/>
        <v>3.369292656768808E-4</v>
      </c>
      <c r="AH6" s="3">
        <f t="shared" si="2"/>
        <v>1.2322191684730199E-3</v>
      </c>
      <c r="AI6" s="2"/>
    </row>
    <row r="7" spans="1:35">
      <c r="E7" s="169" t="s">
        <v>138</v>
      </c>
      <c r="F7" s="170">
        <v>1</v>
      </c>
      <c r="K7" s="5"/>
      <c r="L7" s="5"/>
      <c r="M7" s="5"/>
      <c r="O7" s="5"/>
      <c r="P7" s="5"/>
      <c r="S7" s="5"/>
      <c r="T7" s="5"/>
      <c r="U7" s="2"/>
      <c r="V7" s="2"/>
      <c r="W7" s="2">
        <v>-3.7</v>
      </c>
      <c r="X7" s="2">
        <f t="shared" si="4"/>
        <v>-3.7</v>
      </c>
      <c r="Y7" s="2">
        <f>NORMDIST(X7,$C$3,$C$4,0)</f>
        <v>4.2478027055075143E-4</v>
      </c>
      <c r="Z7" s="2">
        <f t="shared" si="5"/>
        <v>-1.7000000000000002</v>
      </c>
      <c r="AA7" s="2">
        <f t="shared" si="3"/>
        <v>4.2478027055075143E-4</v>
      </c>
      <c r="AB7" s="5"/>
      <c r="AC7" s="5"/>
      <c r="AD7" s="2"/>
      <c r="AE7" s="3">
        <v>-3.2</v>
      </c>
      <c r="AF7" s="3">
        <f t="shared" si="0"/>
        <v>-3.2</v>
      </c>
      <c r="AG7" s="3">
        <f t="shared" si="1"/>
        <v>6.8713793791584719E-4</v>
      </c>
      <c r="AH7" s="3">
        <f t="shared" si="2"/>
        <v>2.3840882014648404E-3</v>
      </c>
      <c r="AI7" s="2"/>
    </row>
    <row r="8" spans="1:35" ht="20.25">
      <c r="E8" s="11"/>
      <c r="K8" s="198" t="s">
        <v>136</v>
      </c>
      <c r="L8" s="198"/>
      <c r="M8" s="168">
        <v>1.6539999999999999</v>
      </c>
      <c r="N8" s="1">
        <v>1.6539999999999999</v>
      </c>
      <c r="O8" s="5"/>
      <c r="P8" s="5"/>
      <c r="S8" s="5"/>
      <c r="T8" s="5"/>
      <c r="U8" s="2"/>
      <c r="V8" s="2"/>
      <c r="W8" s="2">
        <v>-3.6</v>
      </c>
      <c r="X8" s="2">
        <f t="shared" si="4"/>
        <v>-3.6</v>
      </c>
      <c r="Y8" s="2">
        <f t="shared" ref="Y8:Y71" si="6">NORMDIST(X8,$C$3,$C$4,0)</f>
        <v>6.119019301137719E-4</v>
      </c>
      <c r="Z8" s="2">
        <f t="shared" si="5"/>
        <v>-1.6</v>
      </c>
      <c r="AA8" s="2">
        <f t="shared" si="3"/>
        <v>6.119019301137719E-4</v>
      </c>
      <c r="AB8" s="5"/>
      <c r="AC8" s="5"/>
      <c r="AD8" s="2"/>
      <c r="AE8" s="3">
        <v>-3</v>
      </c>
      <c r="AF8" s="3">
        <f t="shared" si="0"/>
        <v>-3</v>
      </c>
      <c r="AG8" s="3">
        <f t="shared" si="1"/>
        <v>1.3498980316300933E-3</v>
      </c>
      <c r="AH8" s="3">
        <f t="shared" si="2"/>
        <v>4.4318484119380075E-3</v>
      </c>
      <c r="AI8" s="2"/>
    </row>
    <row r="9" spans="1:35">
      <c r="E9" s="11"/>
      <c r="K9" s="5"/>
      <c r="L9" s="5"/>
      <c r="M9" s="5"/>
      <c r="O9" s="5"/>
      <c r="P9" s="5"/>
      <c r="S9" s="5"/>
      <c r="T9" s="5"/>
      <c r="U9" s="2"/>
      <c r="V9" s="2"/>
      <c r="W9" s="2">
        <v>-3.5</v>
      </c>
      <c r="X9" s="2">
        <f t="shared" si="4"/>
        <v>-3.5</v>
      </c>
      <c r="Y9" s="2">
        <f t="shared" si="6"/>
        <v>8.7268269504576015E-4</v>
      </c>
      <c r="Z9" s="2">
        <f t="shared" si="5"/>
        <v>-1.5</v>
      </c>
      <c r="AA9" s="2">
        <f t="shared" si="3"/>
        <v>8.7268269504576015E-4</v>
      </c>
      <c r="AB9" s="5"/>
      <c r="AC9" s="5"/>
      <c r="AD9" s="2"/>
      <c r="AE9" s="3">
        <v>-2.8</v>
      </c>
      <c r="AF9" s="3">
        <f t="shared" si="0"/>
        <v>-2.8</v>
      </c>
      <c r="AG9" s="3">
        <f t="shared" si="1"/>
        <v>2.5551303304279312E-3</v>
      </c>
      <c r="AH9" s="3">
        <f t="shared" si="2"/>
        <v>7.9154515829799686E-3</v>
      </c>
      <c r="AI9" s="2"/>
    </row>
    <row r="10" spans="1:35" ht="15.75">
      <c r="E10" s="11"/>
      <c r="K10" s="193" t="s">
        <v>16</v>
      </c>
      <c r="L10" s="193"/>
      <c r="M10" s="167">
        <f>NORMDIST(M8,C3,C4,TRUE)</f>
        <v>0.95093624364704543</v>
      </c>
      <c r="O10" s="5"/>
      <c r="P10" s="5"/>
      <c r="R10" s="1" t="s">
        <v>17</v>
      </c>
      <c r="S10" s="5"/>
      <c r="T10" s="5"/>
      <c r="U10" s="2"/>
      <c r="V10" s="2"/>
      <c r="W10" s="2">
        <v>-3.4</v>
      </c>
      <c r="X10" s="2">
        <f t="shared" si="4"/>
        <v>-3.4</v>
      </c>
      <c r="Y10" s="2">
        <f t="shared" si="6"/>
        <v>1.2322191684730199E-3</v>
      </c>
      <c r="Z10" s="2">
        <f t="shared" si="5"/>
        <v>-1.4</v>
      </c>
      <c r="AA10" s="2">
        <f t="shared" si="3"/>
        <v>1.2322191684730199E-3</v>
      </c>
      <c r="AB10" s="5"/>
      <c r="AC10" s="5"/>
      <c r="AD10" s="2"/>
      <c r="AE10" s="3">
        <v>-2.6</v>
      </c>
      <c r="AF10" s="3">
        <f t="shared" si="0"/>
        <v>-2.6</v>
      </c>
      <c r="AG10" s="3">
        <f t="shared" si="1"/>
        <v>4.6611880237187476E-3</v>
      </c>
      <c r="AH10" s="3">
        <f t="shared" si="2"/>
        <v>1.3582969233685613E-2</v>
      </c>
      <c r="AI10" s="2"/>
    </row>
    <row r="11" spans="1:35" ht="15.75">
      <c r="E11" s="5">
        <v>0</v>
      </c>
      <c r="F11" s="5">
        <v>0.4</v>
      </c>
      <c r="K11" s="194" t="s">
        <v>18</v>
      </c>
      <c r="L11" s="194"/>
      <c r="M11" s="167">
        <f>1-M10</f>
        <v>4.9063756352954568E-2</v>
      </c>
      <c r="O11" s="5"/>
      <c r="P11" s="5"/>
      <c r="R11" s="5">
        <f>M8</f>
        <v>1.6539999999999999</v>
      </c>
      <c r="S11" s="15">
        <v>0</v>
      </c>
      <c r="T11" s="5"/>
      <c r="U11" s="2"/>
      <c r="V11" s="2"/>
      <c r="W11" s="2">
        <v>-3.3</v>
      </c>
      <c r="X11" s="2">
        <f t="shared" si="4"/>
        <v>-3.3</v>
      </c>
      <c r="Y11" s="2">
        <f t="shared" si="6"/>
        <v>1.7225689390536812E-3</v>
      </c>
      <c r="Z11" s="2">
        <f t="shared" si="5"/>
        <v>-1.2999999999999998</v>
      </c>
      <c r="AA11" s="2">
        <f t="shared" si="3"/>
        <v>1.7225689390536812E-3</v>
      </c>
      <c r="AB11" s="2"/>
      <c r="AC11" s="2"/>
      <c r="AD11" s="2"/>
      <c r="AE11" s="3">
        <v>-2.4</v>
      </c>
      <c r="AF11" s="3">
        <f t="shared" si="0"/>
        <v>-2.4</v>
      </c>
      <c r="AG11" s="3">
        <f t="shared" si="1"/>
        <v>8.1975359245961311E-3</v>
      </c>
      <c r="AH11" s="3">
        <f t="shared" si="2"/>
        <v>2.2394530294842899E-2</v>
      </c>
      <c r="AI11" s="2"/>
    </row>
    <row r="12" spans="1:35">
      <c r="E12" s="5" t="e">
        <f>#REF!</f>
        <v>#REF!</v>
      </c>
      <c r="F12" s="5">
        <v>0.4</v>
      </c>
      <c r="K12" s="5"/>
      <c r="O12" s="5"/>
      <c r="P12" s="5"/>
      <c r="R12" s="5">
        <f>M8</f>
        <v>1.6539999999999999</v>
      </c>
      <c r="S12" s="16">
        <v>0.5</v>
      </c>
      <c r="T12" s="5"/>
      <c r="U12" s="2"/>
      <c r="V12" s="2"/>
      <c r="W12" s="2">
        <v>-3.2</v>
      </c>
      <c r="X12" s="2">
        <f t="shared" si="4"/>
        <v>-3.2</v>
      </c>
      <c r="Y12" s="2">
        <f t="shared" si="6"/>
        <v>2.3840882014648404E-3</v>
      </c>
      <c r="Z12" s="2">
        <f t="shared" si="5"/>
        <v>-1.2000000000000002</v>
      </c>
      <c r="AA12" s="2">
        <f t="shared" si="3"/>
        <v>2.3840882014648404E-3</v>
      </c>
      <c r="AB12" s="2"/>
      <c r="AC12" s="2"/>
      <c r="AD12" s="2"/>
      <c r="AE12" s="3">
        <v>-2.2000000000000002</v>
      </c>
      <c r="AF12" s="3">
        <f t="shared" si="0"/>
        <v>-2.2000000000000002</v>
      </c>
      <c r="AG12" s="3">
        <f t="shared" si="1"/>
        <v>1.3903447513498597E-2</v>
      </c>
      <c r="AH12" s="3">
        <f t="shared" si="2"/>
        <v>3.5474592846231424E-2</v>
      </c>
      <c r="AI12" s="2"/>
    </row>
    <row r="13" spans="1:35">
      <c r="E13" s="11"/>
      <c r="L13" s="5"/>
      <c r="M13" s="5"/>
      <c r="O13" s="5"/>
      <c r="P13" s="5"/>
      <c r="Q13" s="5"/>
      <c r="R13" s="5"/>
      <c r="S13" s="5"/>
      <c r="T13" s="5"/>
      <c r="U13" s="2"/>
      <c r="V13" s="2"/>
      <c r="W13" s="2">
        <v>-3.1</v>
      </c>
      <c r="X13" s="2">
        <f t="shared" si="4"/>
        <v>-3.1</v>
      </c>
      <c r="Y13" s="2">
        <f t="shared" si="6"/>
        <v>3.2668190561999182E-3</v>
      </c>
      <c r="Z13" s="2">
        <f t="shared" si="5"/>
        <v>-1.1000000000000001</v>
      </c>
      <c r="AA13" s="2">
        <f t="shared" si="3"/>
        <v>3.2668190561999182E-3</v>
      </c>
      <c r="AB13" s="2"/>
      <c r="AC13" s="2"/>
      <c r="AD13" s="2"/>
      <c r="AE13" s="3">
        <v>-2</v>
      </c>
      <c r="AF13" s="3">
        <f t="shared" si="0"/>
        <v>-2</v>
      </c>
      <c r="AG13" s="3">
        <f t="shared" si="1"/>
        <v>2.2750131948179191E-2</v>
      </c>
      <c r="AH13" s="3">
        <f t="shared" si="2"/>
        <v>5.3990966513188063E-2</v>
      </c>
      <c r="AI13" s="2"/>
    </row>
    <row r="14" spans="1:35">
      <c r="E14" s="11"/>
      <c r="K14" s="5"/>
      <c r="L14" s="5"/>
      <c r="M14" s="5"/>
      <c r="O14" s="5"/>
      <c r="P14" s="5"/>
      <c r="Q14" s="5"/>
      <c r="R14" s="5"/>
      <c r="S14" s="5"/>
      <c r="T14" s="5"/>
      <c r="U14" s="2"/>
      <c r="V14" s="2"/>
      <c r="W14" s="2">
        <v>-3</v>
      </c>
      <c r="X14" s="2">
        <f t="shared" si="4"/>
        <v>-3</v>
      </c>
      <c r="Y14" s="2">
        <f t="shared" si="6"/>
        <v>4.4318484119380075E-3</v>
      </c>
      <c r="Z14" s="2">
        <f t="shared" si="5"/>
        <v>-1</v>
      </c>
      <c r="AA14" s="2">
        <f t="shared" si="3"/>
        <v>4.4318484119380075E-3</v>
      </c>
      <c r="AB14" s="2"/>
      <c r="AC14" s="2"/>
      <c r="AD14" s="2"/>
      <c r="AE14" s="3">
        <v>-1.8</v>
      </c>
      <c r="AF14" s="3">
        <f t="shared" si="0"/>
        <v>-1.8</v>
      </c>
      <c r="AG14" s="3">
        <f t="shared" si="1"/>
        <v>3.5930319112925789E-2</v>
      </c>
      <c r="AH14" s="3">
        <f t="shared" si="2"/>
        <v>7.8950158300894149E-2</v>
      </c>
      <c r="AI14" s="2"/>
    </row>
    <row r="15" spans="1:35">
      <c r="E15" s="11"/>
      <c r="K15" s="5"/>
      <c r="L15" s="5"/>
      <c r="M15" s="16"/>
      <c r="O15" s="5"/>
      <c r="P15" s="5"/>
      <c r="Q15" s="5"/>
      <c r="R15" s="5"/>
      <c r="S15" s="5"/>
      <c r="T15" s="5"/>
      <c r="U15" s="2"/>
      <c r="V15" s="2"/>
      <c r="W15" s="2">
        <v>-2.9</v>
      </c>
      <c r="X15" s="2">
        <f t="shared" si="4"/>
        <v>-2.9</v>
      </c>
      <c r="Y15" s="2">
        <f t="shared" si="6"/>
        <v>5.9525324197758538E-3</v>
      </c>
      <c r="Z15" s="2">
        <f t="shared" si="5"/>
        <v>-0.89999999999999991</v>
      </c>
      <c r="AA15" s="2">
        <f t="shared" si="3"/>
        <v>5.9525324197758538E-3</v>
      </c>
      <c r="AB15" s="2"/>
      <c r="AC15" s="2"/>
      <c r="AD15" s="2"/>
      <c r="AE15" s="3">
        <v>-1.6</v>
      </c>
      <c r="AF15" s="3">
        <f t="shared" si="0"/>
        <v>-1.6</v>
      </c>
      <c r="AG15" s="3">
        <f t="shared" si="1"/>
        <v>5.4799291699557967E-2</v>
      </c>
      <c r="AH15" s="3">
        <f t="shared" si="2"/>
        <v>0.11092083467945554</v>
      </c>
      <c r="AI15" s="2"/>
    </row>
    <row r="16" spans="1:35">
      <c r="E16" s="11"/>
      <c r="O16" s="5"/>
      <c r="P16" s="5"/>
      <c r="Q16" s="5"/>
      <c r="R16" s="1" t="s">
        <v>19</v>
      </c>
      <c r="S16" s="5"/>
      <c r="T16" s="5"/>
      <c r="U16" s="2"/>
      <c r="V16" s="2"/>
      <c r="W16" s="2">
        <v>-2.8</v>
      </c>
      <c r="X16" s="2">
        <f t="shared" si="4"/>
        <v>-2.8</v>
      </c>
      <c r="Y16" s="2">
        <f t="shared" si="6"/>
        <v>7.9154515829799686E-3</v>
      </c>
      <c r="Z16" s="2">
        <f t="shared" si="5"/>
        <v>-0.79999999999999982</v>
      </c>
      <c r="AA16" s="2">
        <f t="shared" si="3"/>
        <v>7.9154515829799686E-3</v>
      </c>
      <c r="AB16" s="2"/>
      <c r="AC16" s="2"/>
      <c r="AD16" s="2"/>
      <c r="AE16" s="3">
        <v>-1.4</v>
      </c>
      <c r="AF16" s="3">
        <f t="shared" si="0"/>
        <v>-1.4</v>
      </c>
      <c r="AG16" s="3">
        <f t="shared" si="1"/>
        <v>8.0756659233771053E-2</v>
      </c>
      <c r="AH16" s="3">
        <f t="shared" si="2"/>
        <v>0.14972746563574488</v>
      </c>
      <c r="AI16" s="2"/>
    </row>
    <row r="17" spans="5:35" ht="20.25" customHeight="1">
      <c r="E17" s="11"/>
      <c r="K17" s="195" t="s">
        <v>134</v>
      </c>
      <c r="L17" s="195"/>
      <c r="M17" s="17">
        <f>NORMDIST(M8,F3,F7,TRUE)</f>
        <v>0.36467135736874656</v>
      </c>
      <c r="O17" s="5"/>
      <c r="P17" s="5"/>
      <c r="Q17" s="5"/>
      <c r="R17" s="5">
        <f>L15</f>
        <v>0</v>
      </c>
      <c r="S17" s="15">
        <v>0</v>
      </c>
      <c r="T17" s="5"/>
      <c r="U17" s="2"/>
      <c r="V17" s="2"/>
      <c r="W17" s="2">
        <v>-2.7</v>
      </c>
      <c r="X17" s="2">
        <f t="shared" si="4"/>
        <v>-2.7</v>
      </c>
      <c r="Y17" s="2">
        <f t="shared" si="6"/>
        <v>1.0420934814422592E-2</v>
      </c>
      <c r="Z17" s="2">
        <f t="shared" si="5"/>
        <v>-0.70000000000000018</v>
      </c>
      <c r="AA17" s="2">
        <f t="shared" si="3"/>
        <v>1.0420934814422592E-2</v>
      </c>
      <c r="AB17" s="2"/>
      <c r="AC17" s="2"/>
      <c r="AD17" s="2"/>
      <c r="AE17" s="3">
        <v>-1.2</v>
      </c>
      <c r="AF17" s="3">
        <f t="shared" si="0"/>
        <v>-1.2</v>
      </c>
      <c r="AG17" s="3">
        <f t="shared" si="1"/>
        <v>0.11506967022170828</v>
      </c>
      <c r="AH17" s="3">
        <f t="shared" si="2"/>
        <v>0.19418605498321295</v>
      </c>
      <c r="AI17" s="2"/>
    </row>
    <row r="18" spans="5:35" ht="15.75">
      <c r="E18" s="11"/>
      <c r="K18" s="196" t="s">
        <v>135</v>
      </c>
      <c r="L18" s="196"/>
      <c r="M18" s="173">
        <f>1-M17</f>
        <v>0.63532864263125344</v>
      </c>
      <c r="P18" s="5"/>
      <c r="Q18" s="5"/>
      <c r="R18" s="5">
        <f>L15</f>
        <v>0</v>
      </c>
      <c r="S18" s="16">
        <v>0.5</v>
      </c>
      <c r="T18" s="5"/>
      <c r="U18" s="2"/>
      <c r="V18" s="2"/>
      <c r="W18" s="2">
        <v>-2.6</v>
      </c>
      <c r="X18" s="2">
        <f t="shared" si="4"/>
        <v>-2.6</v>
      </c>
      <c r="Y18" s="2">
        <f t="shared" si="6"/>
        <v>1.3582969233685613E-2</v>
      </c>
      <c r="Z18" s="2">
        <f t="shared" si="5"/>
        <v>-0.60000000000000009</v>
      </c>
      <c r="AA18" s="2">
        <f t="shared" si="3"/>
        <v>1.3582969233685613E-2</v>
      </c>
      <c r="AB18" s="2"/>
      <c r="AC18" s="2"/>
      <c r="AD18" s="2"/>
      <c r="AE18" s="3">
        <v>-1</v>
      </c>
      <c r="AF18" s="3">
        <f t="shared" si="0"/>
        <v>-1</v>
      </c>
      <c r="AG18" s="3">
        <f t="shared" si="1"/>
        <v>0.15865525393145699</v>
      </c>
      <c r="AH18" s="3">
        <f t="shared" si="2"/>
        <v>0.24197072451914337</v>
      </c>
      <c r="AI18" s="2"/>
    </row>
    <row r="19" spans="5:35">
      <c r="E19" s="11"/>
      <c r="P19" s="5"/>
      <c r="Q19" s="5"/>
      <c r="R19" s="5"/>
      <c r="S19" s="5"/>
      <c r="T19" s="5"/>
      <c r="U19" s="2"/>
      <c r="V19" s="2"/>
      <c r="W19" s="2">
        <v>-2.5</v>
      </c>
      <c r="X19" s="2">
        <f t="shared" si="4"/>
        <v>-2.5</v>
      </c>
      <c r="Y19" s="2">
        <f t="shared" si="6"/>
        <v>1.752830049356854E-2</v>
      </c>
      <c r="Z19" s="2">
        <f t="shared" si="5"/>
        <v>-0.5</v>
      </c>
      <c r="AA19" s="2">
        <f t="shared" si="3"/>
        <v>1.752830049356854E-2</v>
      </c>
      <c r="AB19" s="2"/>
      <c r="AC19" s="2"/>
      <c r="AD19" s="2"/>
      <c r="AE19" s="3">
        <v>-0.8</v>
      </c>
      <c r="AF19" s="3">
        <f t="shared" si="0"/>
        <v>-0.8</v>
      </c>
      <c r="AG19" s="3">
        <f t="shared" si="1"/>
        <v>0.21185539858339661</v>
      </c>
      <c r="AH19" s="3">
        <f t="shared" si="2"/>
        <v>0.28969155276148273</v>
      </c>
      <c r="AI19" s="2"/>
    </row>
    <row r="20" spans="5:35">
      <c r="E20" s="11"/>
      <c r="N20" s="6"/>
      <c r="O20" s="6"/>
      <c r="P20" s="6"/>
      <c r="Q20" s="6"/>
      <c r="R20" s="6"/>
      <c r="S20" s="6"/>
      <c r="T20" s="6"/>
      <c r="U20" s="2"/>
      <c r="V20" s="2"/>
      <c r="W20" s="2">
        <v>-2.4</v>
      </c>
      <c r="X20" s="2">
        <f t="shared" si="4"/>
        <v>-2.4</v>
      </c>
      <c r="Y20" s="2">
        <f t="shared" si="6"/>
        <v>2.2394530294842899E-2</v>
      </c>
      <c r="Z20" s="2">
        <f t="shared" si="5"/>
        <v>-0.39999999999999991</v>
      </c>
      <c r="AA20" s="2">
        <f t="shared" si="3"/>
        <v>2.2394530294842899E-2</v>
      </c>
      <c r="AB20" s="2"/>
      <c r="AC20" s="2"/>
      <c r="AD20" s="2"/>
      <c r="AE20" s="3">
        <v>-0.6</v>
      </c>
      <c r="AF20" s="3">
        <f t="shared" si="0"/>
        <v>-0.6</v>
      </c>
      <c r="AG20" s="3">
        <f t="shared" si="1"/>
        <v>0.27425311775007355</v>
      </c>
      <c r="AH20" s="3">
        <f t="shared" si="2"/>
        <v>0.33322460289179967</v>
      </c>
      <c r="AI20" s="2"/>
    </row>
    <row r="21" spans="5:35">
      <c r="E21" s="11"/>
      <c r="N21" s="6"/>
      <c r="O21" s="6"/>
      <c r="P21" s="6"/>
      <c r="Q21" s="197" t="s">
        <v>20</v>
      </c>
      <c r="R21" s="197"/>
      <c r="S21" s="6"/>
      <c r="T21" s="6"/>
      <c r="U21" s="192" t="s">
        <v>21</v>
      </c>
      <c r="V21" s="192"/>
      <c r="W21" s="2">
        <v>-2.2999999999999998</v>
      </c>
      <c r="X21" s="2">
        <f t="shared" si="4"/>
        <v>-2.2999999999999998</v>
      </c>
      <c r="Y21" s="2">
        <f t="shared" si="6"/>
        <v>2.8327037741601186E-2</v>
      </c>
      <c r="Z21" s="2">
        <f t="shared" si="5"/>
        <v>-0.29999999999999982</v>
      </c>
      <c r="AA21" s="2">
        <f t="shared" si="3"/>
        <v>2.8327037741601186E-2</v>
      </c>
      <c r="AB21" s="2"/>
      <c r="AC21" s="2"/>
      <c r="AD21" s="2"/>
      <c r="AE21" s="3">
        <v>-0.4</v>
      </c>
      <c r="AF21" s="3">
        <f t="shared" si="0"/>
        <v>-0.4</v>
      </c>
      <c r="AG21" s="3">
        <f t="shared" si="1"/>
        <v>0.34457825838967576</v>
      </c>
      <c r="AH21" s="3">
        <f t="shared" si="2"/>
        <v>0.36827014030332333</v>
      </c>
      <c r="AI21" s="2"/>
    </row>
    <row r="22" spans="5:35">
      <c r="E22" s="11"/>
      <c r="N22" s="6"/>
      <c r="O22" s="6" t="s">
        <v>22</v>
      </c>
      <c r="P22" s="6"/>
      <c r="Q22" s="6">
        <f>$C$3</f>
        <v>0</v>
      </c>
      <c r="R22" s="18">
        <v>0</v>
      </c>
      <c r="S22" s="6">
        <v>2</v>
      </c>
      <c r="T22" s="18">
        <v>0</v>
      </c>
      <c r="U22" s="2">
        <f>$F$3</f>
        <v>2</v>
      </c>
      <c r="V22" s="14">
        <v>0</v>
      </c>
      <c r="W22" s="2">
        <v>-2.2000000000000002</v>
      </c>
      <c r="X22" s="2">
        <f t="shared" si="4"/>
        <v>-2.2000000000000002</v>
      </c>
      <c r="Y22" s="2">
        <f t="shared" si="6"/>
        <v>3.5474592846231424E-2</v>
      </c>
      <c r="Z22" s="2">
        <f t="shared" si="5"/>
        <v>-0.20000000000000018</v>
      </c>
      <c r="AA22" s="2">
        <f t="shared" si="3"/>
        <v>3.5474592846231424E-2</v>
      </c>
      <c r="AB22" s="2"/>
      <c r="AC22" s="2"/>
      <c r="AD22" s="2"/>
      <c r="AE22" s="3">
        <v>-0.2</v>
      </c>
      <c r="AF22" s="3">
        <f t="shared" si="0"/>
        <v>-0.2</v>
      </c>
      <c r="AG22" s="3">
        <f t="shared" si="1"/>
        <v>0.42074029056089696</v>
      </c>
      <c r="AH22" s="3">
        <f t="shared" si="2"/>
        <v>0.39104269397545588</v>
      </c>
      <c r="AI22" s="2"/>
    </row>
    <row r="23" spans="5:35">
      <c r="E23" s="11"/>
      <c r="N23" s="6"/>
      <c r="O23" s="6">
        <v>1</v>
      </c>
      <c r="P23" s="6"/>
      <c r="Q23" s="6">
        <f>$C$3</f>
        <v>0</v>
      </c>
      <c r="R23" s="18">
        <f>MAX(Y4:Y144)</f>
        <v>0.3989422804014327</v>
      </c>
      <c r="S23" s="6">
        <f>$S$22</f>
        <v>2</v>
      </c>
      <c r="T23" s="18">
        <v>0.1</v>
      </c>
      <c r="U23" s="2">
        <f>$F$3</f>
        <v>2</v>
      </c>
      <c r="V23" s="14">
        <f>MAX(AA4:AA144)</f>
        <v>0.3989422804014327</v>
      </c>
      <c r="W23" s="2">
        <v>-2.1</v>
      </c>
      <c r="X23" s="2">
        <f t="shared" si="4"/>
        <v>-2.1</v>
      </c>
      <c r="Y23" s="2">
        <f t="shared" si="6"/>
        <v>4.3983595980427191E-2</v>
      </c>
      <c r="Z23" s="2">
        <f t="shared" si="5"/>
        <v>-0.10000000000000009</v>
      </c>
      <c r="AA23" s="2">
        <f t="shared" si="3"/>
        <v>4.3983595980427191E-2</v>
      </c>
      <c r="AB23" s="2"/>
      <c r="AC23" s="2"/>
      <c r="AD23" s="2"/>
      <c r="AE23" s="3">
        <v>0</v>
      </c>
      <c r="AF23" s="3">
        <f t="shared" si="0"/>
        <v>0</v>
      </c>
      <c r="AG23" s="3">
        <f t="shared" si="1"/>
        <v>0.5</v>
      </c>
      <c r="AH23" s="3">
        <f t="shared" si="2"/>
        <v>0.3989422804014327</v>
      </c>
      <c r="AI23" s="2"/>
    </row>
    <row r="24" spans="5:35">
      <c r="E24" s="11"/>
      <c r="N24" s="6"/>
      <c r="O24" s="6">
        <v>2</v>
      </c>
      <c r="P24" s="6"/>
      <c r="Q24" s="6"/>
      <c r="R24" s="6"/>
      <c r="S24" s="6">
        <f>$S$22</f>
        <v>2</v>
      </c>
      <c r="T24" s="18">
        <v>0.2</v>
      </c>
      <c r="U24" s="2"/>
      <c r="V24" s="14"/>
      <c r="W24" s="2">
        <v>-2</v>
      </c>
      <c r="X24" s="2">
        <f t="shared" si="4"/>
        <v>-2</v>
      </c>
      <c r="Y24" s="2">
        <f t="shared" si="6"/>
        <v>5.3990966513188063E-2</v>
      </c>
      <c r="Z24" s="2">
        <f t="shared" si="5"/>
        <v>0</v>
      </c>
      <c r="AA24" s="2">
        <f t="shared" si="3"/>
        <v>5.3990966513188063E-2</v>
      </c>
      <c r="AB24" s="2"/>
      <c r="AC24" s="2"/>
      <c r="AD24" s="2"/>
      <c r="AE24" s="3">
        <v>0.2</v>
      </c>
      <c r="AF24" s="3">
        <f t="shared" si="0"/>
        <v>0.2</v>
      </c>
      <c r="AG24" s="3">
        <f t="shared" si="1"/>
        <v>0.57925970943910299</v>
      </c>
      <c r="AH24" s="3">
        <f t="shared" si="2"/>
        <v>0.39104269397545588</v>
      </c>
      <c r="AI24" s="2"/>
    </row>
    <row r="25" spans="5:35">
      <c r="E25" s="11"/>
      <c r="N25" s="6"/>
      <c r="O25" s="6">
        <v>3</v>
      </c>
      <c r="P25" s="6"/>
      <c r="Q25" s="6"/>
      <c r="S25" s="6">
        <f>$S$22</f>
        <v>2</v>
      </c>
      <c r="T25" s="18">
        <v>0.3</v>
      </c>
      <c r="U25" s="2"/>
      <c r="V25" s="14"/>
      <c r="W25" s="2">
        <v>-1.9</v>
      </c>
      <c r="X25" s="2">
        <f t="shared" si="4"/>
        <v>-1.9</v>
      </c>
      <c r="Y25" s="2">
        <f t="shared" si="6"/>
        <v>6.5615814774676595E-2</v>
      </c>
      <c r="Z25" s="2">
        <f t="shared" si="5"/>
        <v>0.10000000000000009</v>
      </c>
      <c r="AA25" s="2">
        <f t="shared" si="3"/>
        <v>6.5615814774676595E-2</v>
      </c>
      <c r="AB25" s="2"/>
      <c r="AC25" s="2"/>
      <c r="AD25" s="2"/>
      <c r="AE25" s="3">
        <v>0.4</v>
      </c>
      <c r="AF25" s="3">
        <f t="shared" si="0"/>
        <v>0.4</v>
      </c>
      <c r="AG25" s="3">
        <f t="shared" si="1"/>
        <v>0.65542174161032429</v>
      </c>
      <c r="AH25" s="3">
        <f t="shared" si="2"/>
        <v>0.36827014030332333</v>
      </c>
      <c r="AI25" s="2"/>
    </row>
    <row r="26" spans="5:35">
      <c r="E26" s="11"/>
      <c r="N26" s="6"/>
      <c r="O26" s="6">
        <v>4</v>
      </c>
      <c r="P26" s="6"/>
      <c r="Q26" s="6"/>
      <c r="R26" s="6"/>
      <c r="S26" s="6">
        <f>$S$22</f>
        <v>2</v>
      </c>
      <c r="T26" s="18">
        <v>0.4</v>
      </c>
      <c r="U26" s="2"/>
      <c r="V26" s="14"/>
      <c r="W26" s="2">
        <v>-1.8</v>
      </c>
      <c r="X26" s="2">
        <f t="shared" si="4"/>
        <v>-1.8</v>
      </c>
      <c r="Y26" s="2">
        <f t="shared" si="6"/>
        <v>7.8950158300894149E-2</v>
      </c>
      <c r="Z26" s="2">
        <f t="shared" si="5"/>
        <v>0.19999999999999996</v>
      </c>
      <c r="AA26" s="2">
        <f t="shared" si="3"/>
        <v>7.8950158300894149E-2</v>
      </c>
      <c r="AB26" s="2"/>
      <c r="AC26" s="2"/>
      <c r="AD26" s="2"/>
      <c r="AE26" s="3">
        <v>0.6</v>
      </c>
      <c r="AF26" s="3">
        <f t="shared" si="0"/>
        <v>0.6</v>
      </c>
      <c r="AG26" s="3">
        <f t="shared" si="1"/>
        <v>0.72574688224992645</v>
      </c>
      <c r="AH26" s="3">
        <f t="shared" si="2"/>
        <v>0.33322460289179967</v>
      </c>
      <c r="AI26" s="2"/>
    </row>
    <row r="27" spans="5:35">
      <c r="E27" s="11"/>
      <c r="N27" s="6"/>
      <c r="O27" s="6">
        <v>5</v>
      </c>
      <c r="P27" s="6"/>
      <c r="Q27" s="6"/>
      <c r="R27" s="6"/>
      <c r="S27" s="6">
        <f>$S$22</f>
        <v>2</v>
      </c>
      <c r="T27" s="18">
        <v>0.5</v>
      </c>
      <c r="U27" s="2"/>
      <c r="V27" s="2"/>
      <c r="W27" s="2">
        <v>-1.7</v>
      </c>
      <c r="X27" s="2">
        <f t="shared" si="4"/>
        <v>-1.7</v>
      </c>
      <c r="Y27" s="2">
        <f t="shared" si="6"/>
        <v>9.4049077376886947E-2</v>
      </c>
      <c r="Z27" s="2">
        <f t="shared" si="5"/>
        <v>0.30000000000000004</v>
      </c>
      <c r="AA27" s="2">
        <f t="shared" si="3"/>
        <v>9.4049077376886947E-2</v>
      </c>
      <c r="AB27" s="2"/>
      <c r="AC27" s="2"/>
      <c r="AD27" s="2"/>
      <c r="AE27" s="3">
        <v>0.8</v>
      </c>
      <c r="AF27" s="3">
        <f t="shared" si="0"/>
        <v>0.8</v>
      </c>
      <c r="AG27" s="3">
        <f t="shared" si="1"/>
        <v>0.78814460141660336</v>
      </c>
      <c r="AH27" s="3">
        <f t="shared" si="2"/>
        <v>0.28969155276148273</v>
      </c>
      <c r="AI27" s="2"/>
    </row>
    <row r="28" spans="5:35">
      <c r="E28" s="11"/>
      <c r="N28" s="6"/>
      <c r="O28" s="6">
        <v>6</v>
      </c>
      <c r="P28" s="6"/>
      <c r="Q28" s="6"/>
      <c r="R28" s="6"/>
      <c r="S28" s="6"/>
      <c r="T28" s="6"/>
      <c r="U28" s="2"/>
      <c r="V28" s="2"/>
      <c r="W28" s="2">
        <v>-1.6</v>
      </c>
      <c r="X28" s="2">
        <f t="shared" si="4"/>
        <v>-1.6</v>
      </c>
      <c r="Y28" s="2">
        <f t="shared" si="6"/>
        <v>0.11092083467945554</v>
      </c>
      <c r="Z28" s="2">
        <f t="shared" si="5"/>
        <v>0.39999999999999991</v>
      </c>
      <c r="AA28" s="2">
        <f t="shared" si="3"/>
        <v>0.11092083467945554</v>
      </c>
      <c r="AB28" s="2"/>
      <c r="AC28" s="2"/>
      <c r="AD28" s="2"/>
      <c r="AE28" s="3">
        <v>1</v>
      </c>
      <c r="AF28" s="3">
        <f t="shared" si="0"/>
        <v>1</v>
      </c>
      <c r="AG28" s="3">
        <f t="shared" si="1"/>
        <v>0.84134474606854304</v>
      </c>
      <c r="AH28" s="3">
        <f t="shared" si="2"/>
        <v>0.24197072451914337</v>
      </c>
      <c r="AI28" s="2"/>
    </row>
    <row r="29" spans="5:35">
      <c r="E29" s="11"/>
      <c r="N29" s="6"/>
      <c r="O29" s="6">
        <v>7</v>
      </c>
      <c r="P29" s="6"/>
      <c r="Q29" s="6"/>
      <c r="R29" s="6"/>
      <c r="S29" s="6"/>
      <c r="T29" s="6"/>
      <c r="U29" s="2"/>
      <c r="V29" s="2"/>
      <c r="W29" s="2">
        <v>-1.5</v>
      </c>
      <c r="X29" s="2">
        <f t="shared" si="4"/>
        <v>-1.5</v>
      </c>
      <c r="Y29" s="2">
        <f t="shared" si="6"/>
        <v>0.12951759566589174</v>
      </c>
      <c r="Z29" s="2">
        <f t="shared" si="5"/>
        <v>0.5</v>
      </c>
      <c r="AA29" s="2">
        <f t="shared" si="3"/>
        <v>0.12951759566589174</v>
      </c>
      <c r="AB29" s="2"/>
      <c r="AC29" s="2"/>
      <c r="AD29" s="2"/>
      <c r="AE29" s="3">
        <v>1.2</v>
      </c>
      <c r="AF29" s="3">
        <f t="shared" si="0"/>
        <v>1.2</v>
      </c>
      <c r="AG29" s="3">
        <f t="shared" si="1"/>
        <v>0.88493032977829178</v>
      </c>
      <c r="AH29" s="3">
        <f t="shared" si="2"/>
        <v>0.19418605498321295</v>
      </c>
      <c r="AI29" s="2"/>
    </row>
    <row r="30" spans="5:35">
      <c r="E30" s="11"/>
      <c r="N30" s="6"/>
      <c r="O30" s="6">
        <v>8</v>
      </c>
      <c r="P30" s="6"/>
      <c r="Q30" s="6"/>
      <c r="R30" s="6"/>
      <c r="S30" s="6"/>
      <c r="T30" s="6"/>
      <c r="U30" s="2"/>
      <c r="V30" s="2"/>
      <c r="W30" s="2">
        <v>-1.4</v>
      </c>
      <c r="X30" s="2">
        <f t="shared" si="4"/>
        <v>-1.4</v>
      </c>
      <c r="Y30" s="2">
        <f t="shared" si="6"/>
        <v>0.14972746563574488</v>
      </c>
      <c r="Z30" s="2">
        <f t="shared" si="5"/>
        <v>0.60000000000000009</v>
      </c>
      <c r="AA30" s="2">
        <f t="shared" si="3"/>
        <v>0.14972746563574488</v>
      </c>
      <c r="AB30" s="2"/>
      <c r="AC30" s="2"/>
      <c r="AD30" s="2"/>
      <c r="AE30" s="3">
        <v>1.4</v>
      </c>
      <c r="AF30" s="3">
        <f t="shared" si="0"/>
        <v>1.4</v>
      </c>
      <c r="AG30" s="3">
        <f t="shared" si="1"/>
        <v>0.91924334076622893</v>
      </c>
      <c r="AH30" s="3">
        <f t="shared" si="2"/>
        <v>0.14972746563574488</v>
      </c>
      <c r="AI30" s="2"/>
    </row>
    <row r="31" spans="5:35">
      <c r="E31" s="11"/>
      <c r="N31" s="6"/>
      <c r="O31" s="6">
        <v>9</v>
      </c>
      <c r="P31" s="6"/>
      <c r="Q31" s="6"/>
      <c r="R31" s="6"/>
      <c r="S31" s="6"/>
      <c r="T31" s="6"/>
      <c r="U31" s="2"/>
      <c r="V31" s="2"/>
      <c r="W31" s="2">
        <v>-1.3</v>
      </c>
      <c r="X31" s="2">
        <f t="shared" si="4"/>
        <v>-1.3</v>
      </c>
      <c r="Y31" s="2">
        <f t="shared" si="6"/>
        <v>0.17136859204780736</v>
      </c>
      <c r="Z31" s="2">
        <f t="shared" si="5"/>
        <v>0.7</v>
      </c>
      <c r="AA31" s="2">
        <f t="shared" si="3"/>
        <v>0.17136859204780736</v>
      </c>
      <c r="AB31" s="2"/>
      <c r="AC31" s="2"/>
      <c r="AD31" s="2"/>
      <c r="AE31" s="3">
        <v>1.6</v>
      </c>
      <c r="AF31" s="3">
        <f t="shared" si="0"/>
        <v>1.6</v>
      </c>
      <c r="AG31" s="3">
        <f t="shared" si="1"/>
        <v>0.94520070830044201</v>
      </c>
      <c r="AH31" s="3">
        <f t="shared" si="2"/>
        <v>0.11092083467945554</v>
      </c>
      <c r="AI31" s="2"/>
    </row>
    <row r="32" spans="5:35">
      <c r="E32" s="11"/>
      <c r="N32" s="6"/>
      <c r="O32" s="6">
        <v>10</v>
      </c>
      <c r="P32" s="6"/>
      <c r="Q32" s="6"/>
      <c r="R32" s="6"/>
      <c r="S32" s="6"/>
      <c r="T32" s="6"/>
      <c r="U32" s="2"/>
      <c r="V32" s="2"/>
      <c r="W32" s="2">
        <v>-1.2</v>
      </c>
      <c r="X32" s="2">
        <f t="shared" si="4"/>
        <v>-1.2</v>
      </c>
      <c r="Y32" s="2">
        <f t="shared" si="6"/>
        <v>0.19418605498321295</v>
      </c>
      <c r="Z32" s="2">
        <f t="shared" si="5"/>
        <v>0.8</v>
      </c>
      <c r="AA32" s="2">
        <f t="shared" si="3"/>
        <v>0.19418605498321295</v>
      </c>
      <c r="AB32" s="2"/>
      <c r="AC32" s="2"/>
      <c r="AD32" s="2"/>
      <c r="AE32" s="3">
        <v>1.80000000000001</v>
      </c>
      <c r="AF32" s="3">
        <f t="shared" si="0"/>
        <v>1.80000000000001</v>
      </c>
      <c r="AG32" s="3">
        <f t="shared" si="1"/>
        <v>0.96406968088707501</v>
      </c>
      <c r="AH32" s="3">
        <f t="shared" si="2"/>
        <v>7.8950158300892734E-2</v>
      </c>
      <c r="AI32" s="2"/>
    </row>
    <row r="33" spans="5:35">
      <c r="E33" s="11"/>
      <c r="N33" s="6"/>
      <c r="O33" s="6"/>
      <c r="P33" s="6"/>
      <c r="Q33" s="6"/>
      <c r="R33" s="6"/>
      <c r="S33" s="6"/>
      <c r="T33" s="6"/>
      <c r="U33" s="2"/>
      <c r="V33" s="2"/>
      <c r="W33" s="2">
        <v>-1.1000000000000001</v>
      </c>
      <c r="X33" s="2">
        <f t="shared" si="4"/>
        <v>-1.1000000000000001</v>
      </c>
      <c r="Y33" s="2">
        <f t="shared" si="6"/>
        <v>0.21785217703255053</v>
      </c>
      <c r="Z33" s="2">
        <f t="shared" si="5"/>
        <v>0.89999999999999991</v>
      </c>
      <c r="AA33" s="2">
        <f t="shared" si="3"/>
        <v>0.21785217703255053</v>
      </c>
      <c r="AB33" s="2"/>
      <c r="AC33" s="2"/>
      <c r="AD33" s="2"/>
      <c r="AE33" s="3">
        <v>2.0000000000000102</v>
      </c>
      <c r="AF33" s="3">
        <f t="shared" si="0"/>
        <v>2.0000000000000102</v>
      </c>
      <c r="AG33" s="3">
        <f t="shared" si="1"/>
        <v>0.97724986805182135</v>
      </c>
      <c r="AH33" s="3">
        <f t="shared" si="2"/>
        <v>5.3990966513186953E-2</v>
      </c>
      <c r="AI33" s="2"/>
    </row>
    <row r="34" spans="5:35">
      <c r="E34" s="11"/>
      <c r="N34" s="6"/>
      <c r="O34" s="6"/>
      <c r="P34" s="6"/>
      <c r="Q34" s="6"/>
      <c r="R34" s="6"/>
      <c r="S34" s="6"/>
      <c r="T34" s="6"/>
      <c r="U34" s="2"/>
      <c r="V34" s="2"/>
      <c r="W34" s="2">
        <v>-1</v>
      </c>
      <c r="X34" s="2">
        <f t="shared" si="4"/>
        <v>-1</v>
      </c>
      <c r="Y34" s="2">
        <f t="shared" si="6"/>
        <v>0.24197072451914337</v>
      </c>
      <c r="Z34" s="2">
        <f t="shared" si="5"/>
        <v>1</v>
      </c>
      <c r="AA34" s="2">
        <f t="shared" si="3"/>
        <v>0.24197072451914337</v>
      </c>
      <c r="AB34" s="2"/>
      <c r="AC34" s="2"/>
      <c r="AD34" s="2"/>
      <c r="AE34" s="3">
        <v>2.2000000000000099</v>
      </c>
      <c r="AF34" s="3">
        <f t="shared" si="0"/>
        <v>2.2000000000000099</v>
      </c>
      <c r="AG34" s="3">
        <f t="shared" si="1"/>
        <v>0.98609655248650174</v>
      </c>
      <c r="AH34" s="3">
        <f t="shared" si="2"/>
        <v>3.5474592846230668E-2</v>
      </c>
      <c r="AI34" s="2"/>
    </row>
    <row r="35" spans="5:35">
      <c r="E35" s="11"/>
      <c r="P35" s="5"/>
      <c r="Q35" s="5"/>
      <c r="R35" s="5"/>
      <c r="S35" s="5"/>
      <c r="T35" s="5"/>
      <c r="U35" s="2"/>
      <c r="V35" s="2"/>
      <c r="W35" s="2">
        <v>-0.9</v>
      </c>
      <c r="X35" s="2">
        <f t="shared" si="4"/>
        <v>-0.9</v>
      </c>
      <c r="Y35" s="2">
        <f t="shared" si="6"/>
        <v>0.26608524989875482</v>
      </c>
      <c r="Z35" s="2">
        <f t="shared" si="5"/>
        <v>1.1000000000000001</v>
      </c>
      <c r="AA35" s="2">
        <f t="shared" si="3"/>
        <v>0.26608524989875487</v>
      </c>
      <c r="AB35" s="2"/>
      <c r="AC35" s="2"/>
      <c r="AD35" s="2"/>
      <c r="AE35" s="3">
        <v>2.4000000000000101</v>
      </c>
      <c r="AF35" s="3">
        <f t="shared" si="0"/>
        <v>2.4000000000000101</v>
      </c>
      <c r="AG35" s="3">
        <f t="shared" si="1"/>
        <v>0.99180246407540407</v>
      </c>
      <c r="AH35" s="3">
        <f t="shared" si="2"/>
        <v>2.2394530294842355E-2</v>
      </c>
      <c r="AI35" s="2"/>
    </row>
    <row r="36" spans="5:35">
      <c r="E36" s="11"/>
      <c r="P36" s="5"/>
      <c r="Q36" s="5"/>
      <c r="R36" s="5"/>
      <c r="S36" s="5"/>
      <c r="T36" s="5"/>
      <c r="U36" s="2"/>
      <c r="V36" s="2"/>
      <c r="W36" s="2">
        <v>-0.8</v>
      </c>
      <c r="X36" s="2">
        <f t="shared" si="4"/>
        <v>-0.8</v>
      </c>
      <c r="Y36" s="2">
        <f t="shared" si="6"/>
        <v>0.28969155276148273</v>
      </c>
      <c r="Z36" s="2">
        <f t="shared" si="5"/>
        <v>1.2</v>
      </c>
      <c r="AA36" s="2">
        <f t="shared" ref="AA36:AA67" si="7">NORMDIST(Z36,$F$3,$F$7,0)</f>
        <v>0.28969155276148273</v>
      </c>
      <c r="AB36" s="2"/>
      <c r="AC36" s="2"/>
      <c r="AD36" s="2"/>
      <c r="AE36" s="3">
        <v>2.6000000000000099</v>
      </c>
      <c r="AF36" s="3">
        <f t="shared" si="0"/>
        <v>2.6000000000000099</v>
      </c>
      <c r="AG36" s="3">
        <f t="shared" si="1"/>
        <v>0.99533881197628138</v>
      </c>
      <c r="AH36" s="3">
        <f t="shared" si="2"/>
        <v>1.3582969233685271E-2</v>
      </c>
      <c r="AI36" s="2"/>
    </row>
    <row r="37" spans="5:35">
      <c r="E37" s="11"/>
      <c r="P37" s="5"/>
      <c r="Q37" s="5"/>
      <c r="R37" s="5"/>
      <c r="S37" s="5"/>
      <c r="T37" s="5"/>
      <c r="U37" s="2"/>
      <c r="V37" s="2"/>
      <c r="W37" s="2">
        <v>-0.7</v>
      </c>
      <c r="X37" s="2">
        <f t="shared" si="4"/>
        <v>-0.7</v>
      </c>
      <c r="Y37" s="2">
        <f t="shared" si="6"/>
        <v>0.31225393336676127</v>
      </c>
      <c r="Z37" s="2">
        <f t="shared" si="5"/>
        <v>1.3</v>
      </c>
      <c r="AA37" s="2">
        <f t="shared" si="7"/>
        <v>0.31225393336676127</v>
      </c>
      <c r="AB37" s="2"/>
      <c r="AC37" s="2"/>
      <c r="AD37" s="2"/>
      <c r="AE37" s="3">
        <v>2.80000000000001</v>
      </c>
      <c r="AF37" s="3">
        <f t="shared" si="0"/>
        <v>2.80000000000001</v>
      </c>
      <c r="AG37" s="3">
        <f t="shared" si="1"/>
        <v>0.99744486966957213</v>
      </c>
      <c r="AH37" s="3">
        <f t="shared" si="2"/>
        <v>7.915451582979743E-3</v>
      </c>
      <c r="AI37" s="2"/>
    </row>
    <row r="38" spans="5:35">
      <c r="E38" s="11"/>
      <c r="P38" s="5"/>
      <c r="Q38" s="5"/>
      <c r="R38" s="5"/>
      <c r="S38" s="5"/>
      <c r="T38" s="5"/>
      <c r="U38" s="2"/>
      <c r="V38" s="2"/>
      <c r="W38" s="2">
        <v>-0.6</v>
      </c>
      <c r="X38" s="2">
        <f t="shared" si="4"/>
        <v>-0.6</v>
      </c>
      <c r="Y38" s="2">
        <f t="shared" si="6"/>
        <v>0.33322460289179967</v>
      </c>
      <c r="Z38" s="2">
        <f t="shared" si="5"/>
        <v>1.4</v>
      </c>
      <c r="AA38" s="2">
        <f t="shared" si="7"/>
        <v>0.33322460289179967</v>
      </c>
      <c r="AB38" s="2"/>
      <c r="AC38" s="2"/>
      <c r="AD38" s="2"/>
      <c r="AE38" s="3">
        <v>3.0000000000000102</v>
      </c>
      <c r="AF38" s="3">
        <f t="shared" si="0"/>
        <v>3.0000000000000102</v>
      </c>
      <c r="AG38" s="3">
        <f t="shared" si="1"/>
        <v>0.9986501019683699</v>
      </c>
      <c r="AH38" s="3">
        <f t="shared" si="2"/>
        <v>4.431848411937874E-3</v>
      </c>
      <c r="AI38" s="2"/>
    </row>
    <row r="39" spans="5:35">
      <c r="E39" s="11"/>
      <c r="P39" s="5"/>
      <c r="Q39" s="5"/>
      <c r="R39" s="5"/>
      <c r="S39" s="5"/>
      <c r="T39" s="5"/>
      <c r="U39" s="2"/>
      <c r="V39" s="2"/>
      <c r="W39" s="2">
        <v>-0.5</v>
      </c>
      <c r="X39" s="2">
        <f t="shared" si="4"/>
        <v>-0.5</v>
      </c>
      <c r="Y39" s="2">
        <f t="shared" si="6"/>
        <v>0.35206532676429952</v>
      </c>
      <c r="Z39" s="2">
        <f t="shared" si="5"/>
        <v>1.5</v>
      </c>
      <c r="AA39" s="2">
        <f t="shared" si="7"/>
        <v>0.35206532676429952</v>
      </c>
      <c r="AB39" s="2"/>
      <c r="AC39" s="2"/>
      <c r="AD39" s="2"/>
      <c r="AE39" s="3">
        <v>3.2000000000000099</v>
      </c>
      <c r="AF39" s="3">
        <f t="shared" si="0"/>
        <v>3.2000000000000099</v>
      </c>
      <c r="AG39" s="3">
        <f t="shared" si="1"/>
        <v>0.99931286206208414</v>
      </c>
      <c r="AH39" s="3">
        <f t="shared" si="2"/>
        <v>2.3840882014647662E-3</v>
      </c>
      <c r="AI39" s="2"/>
    </row>
    <row r="40" spans="5:35">
      <c r="E40" s="11"/>
      <c r="P40" s="5"/>
      <c r="Q40" s="5"/>
      <c r="R40" s="5"/>
      <c r="S40" s="5"/>
      <c r="T40" s="5"/>
      <c r="U40" s="2"/>
      <c r="V40" s="2"/>
      <c r="W40" s="2">
        <v>-0.4</v>
      </c>
      <c r="X40" s="2">
        <f t="shared" si="4"/>
        <v>-0.4</v>
      </c>
      <c r="Y40" s="2">
        <f t="shared" si="6"/>
        <v>0.36827014030332333</v>
      </c>
      <c r="Z40" s="2">
        <f t="shared" si="5"/>
        <v>1.6</v>
      </c>
      <c r="AA40" s="2">
        <f t="shared" si="7"/>
        <v>0.36827014030332339</v>
      </c>
      <c r="AB40" s="2"/>
      <c r="AC40" s="2"/>
      <c r="AD40" s="2"/>
      <c r="AE40" s="3">
        <v>3.4000000000000101</v>
      </c>
      <c r="AF40" s="3">
        <f t="shared" si="0"/>
        <v>3.4000000000000101</v>
      </c>
      <c r="AG40" s="3">
        <f t="shared" si="1"/>
        <v>0.99966307073432314</v>
      </c>
      <c r="AH40" s="3">
        <f t="shared" si="2"/>
        <v>1.2322191684729772E-3</v>
      </c>
      <c r="AI40" s="2"/>
    </row>
    <row r="41" spans="5:35">
      <c r="E41" s="11"/>
      <c r="P41" s="5"/>
      <c r="Q41" s="5"/>
      <c r="R41" s="5"/>
      <c r="S41" s="5"/>
      <c r="T41" s="5"/>
      <c r="U41" s="2"/>
      <c r="V41" s="2"/>
      <c r="W41" s="2">
        <v>-0.3</v>
      </c>
      <c r="X41" s="2">
        <f t="shared" si="4"/>
        <v>-0.3</v>
      </c>
      <c r="Y41" s="2">
        <f t="shared" si="6"/>
        <v>0.38138781546052414</v>
      </c>
      <c r="Z41" s="2">
        <f t="shared" si="5"/>
        <v>1.7</v>
      </c>
      <c r="AA41" s="2">
        <f t="shared" si="7"/>
        <v>0.38138781546052408</v>
      </c>
      <c r="AB41" s="2"/>
      <c r="AC41" s="2"/>
      <c r="AD41" s="2"/>
      <c r="AE41" s="3">
        <v>3.6000000000000099</v>
      </c>
      <c r="AF41" s="3">
        <f t="shared" si="0"/>
        <v>3.6000000000000099</v>
      </c>
      <c r="AG41" s="3">
        <f t="shared" si="1"/>
        <v>0.99984089140984245</v>
      </c>
      <c r="AH41" s="3">
        <f t="shared" si="2"/>
        <v>6.1190193011375076E-4</v>
      </c>
      <c r="AI41" s="2"/>
    </row>
    <row r="42" spans="5:35">
      <c r="E42" s="11"/>
      <c r="P42" s="5"/>
      <c r="Q42" s="5"/>
      <c r="R42" s="5"/>
      <c r="S42" s="5"/>
      <c r="T42" s="5"/>
      <c r="U42" s="2"/>
      <c r="V42" s="2"/>
      <c r="W42" s="2">
        <v>-0.2</v>
      </c>
      <c r="X42" s="2">
        <f t="shared" si="4"/>
        <v>-0.2</v>
      </c>
      <c r="Y42" s="2">
        <f t="shared" si="6"/>
        <v>0.39104269397545588</v>
      </c>
      <c r="Z42" s="2">
        <f t="shared" si="5"/>
        <v>1.8</v>
      </c>
      <c r="AA42" s="2">
        <f t="shared" si="7"/>
        <v>0.39104269397545594</v>
      </c>
      <c r="AB42" s="2"/>
      <c r="AC42" s="2"/>
      <c r="AD42" s="2"/>
      <c r="AE42" s="3">
        <v>3.80000000000001</v>
      </c>
      <c r="AF42" s="3">
        <f t="shared" si="0"/>
        <v>3.80000000000001</v>
      </c>
      <c r="AG42" s="3">
        <f t="shared" si="1"/>
        <v>0.99992765195607491</v>
      </c>
      <c r="AH42" s="3">
        <f t="shared" si="2"/>
        <v>2.919469257914491E-4</v>
      </c>
      <c r="AI42" s="2"/>
    </row>
    <row r="43" spans="5:35" ht="13.5" customHeight="1">
      <c r="E43" s="11"/>
      <c r="P43" s="5"/>
      <c r="Q43" s="5"/>
      <c r="R43" s="5"/>
      <c r="S43" s="5"/>
      <c r="T43" s="5"/>
      <c r="U43" s="2"/>
      <c r="V43" s="2"/>
      <c r="W43" s="2">
        <v>-0.1</v>
      </c>
      <c r="X43" s="2">
        <f t="shared" si="4"/>
        <v>-0.1</v>
      </c>
      <c r="Y43" s="2">
        <f t="shared" si="6"/>
        <v>0.39695254747701181</v>
      </c>
      <c r="Z43" s="2">
        <f t="shared" si="5"/>
        <v>1.9</v>
      </c>
      <c r="AA43" s="2">
        <f t="shared" si="7"/>
        <v>0.39695254747701181</v>
      </c>
      <c r="AB43" s="2"/>
      <c r="AC43" s="2"/>
      <c r="AD43" s="2"/>
      <c r="AE43" s="3">
        <v>4.0000000000000098</v>
      </c>
      <c r="AF43" s="3">
        <f t="shared" si="0"/>
        <v>4.0000000000000098</v>
      </c>
      <c r="AG43" s="3">
        <f t="shared" si="1"/>
        <v>0.99996832875816688</v>
      </c>
      <c r="AH43" s="3">
        <f t="shared" si="2"/>
        <v>1.3383022576488014E-4</v>
      </c>
      <c r="AI43" s="2"/>
    </row>
    <row r="44" spans="5:35">
      <c r="P44" s="5"/>
      <c r="Q44" s="5"/>
      <c r="R44" s="5"/>
      <c r="S44" s="5"/>
      <c r="T44" s="5"/>
      <c r="U44" s="2"/>
      <c r="V44" s="2"/>
      <c r="W44" s="2">
        <v>0</v>
      </c>
      <c r="X44" s="2">
        <f t="shared" si="4"/>
        <v>0</v>
      </c>
      <c r="Y44" s="2">
        <f t="shared" si="6"/>
        <v>0.3989422804014327</v>
      </c>
      <c r="Z44" s="2">
        <f t="shared" si="5"/>
        <v>2</v>
      </c>
      <c r="AA44" s="2">
        <f t="shared" si="7"/>
        <v>0.3989422804014327</v>
      </c>
      <c r="AB44" s="2"/>
      <c r="AC44" s="2"/>
      <c r="AD44" s="2"/>
      <c r="AE44" s="3">
        <v>-4</v>
      </c>
      <c r="AF44" s="3">
        <f t="shared" ref="AF44:AF84" si="8">AE44+$F$3</f>
        <v>-2</v>
      </c>
      <c r="AG44" s="3">
        <f t="shared" si="1"/>
        <v>2.2750131948179191E-2</v>
      </c>
      <c r="AH44" s="3">
        <f t="shared" ref="AH44:AH84" si="9">NORMDIST(AF44,$F$3,$F$7,FALSE)</f>
        <v>1.3383022576488537E-4</v>
      </c>
      <c r="AI44" s="2"/>
    </row>
    <row r="45" spans="5:35">
      <c r="P45" s="5"/>
      <c r="Q45" s="5"/>
      <c r="R45" s="5"/>
      <c r="S45" s="5"/>
      <c r="T45" s="5"/>
      <c r="U45" s="2"/>
      <c r="V45" s="2"/>
      <c r="W45" s="2">
        <v>9.9999999999999603E-2</v>
      </c>
      <c r="X45" s="2">
        <f t="shared" si="4"/>
        <v>9.9999999999999603E-2</v>
      </c>
      <c r="Y45" s="2">
        <f t="shared" si="6"/>
        <v>0.39695254747701181</v>
      </c>
      <c r="Z45" s="2">
        <f t="shared" si="5"/>
        <v>2.0999999999999996</v>
      </c>
      <c r="AA45" s="2">
        <f t="shared" si="7"/>
        <v>0.39695254747701181</v>
      </c>
      <c r="AB45" s="2"/>
      <c r="AC45" s="2"/>
      <c r="AD45" s="2"/>
      <c r="AE45" s="3">
        <v>-3.8</v>
      </c>
      <c r="AF45" s="3">
        <f t="shared" si="8"/>
        <v>-1.7999999999999998</v>
      </c>
      <c r="AG45" s="3">
        <f t="shared" si="1"/>
        <v>3.593031911292581E-2</v>
      </c>
      <c r="AH45" s="3">
        <f t="shared" si="9"/>
        <v>2.9194692579146027E-4</v>
      </c>
      <c r="AI45" s="2"/>
    </row>
    <row r="46" spans="5:35">
      <c r="P46" s="5"/>
      <c r="Q46" s="5"/>
      <c r="R46" s="5"/>
      <c r="S46" s="5"/>
      <c r="T46" s="5"/>
      <c r="U46" s="2"/>
      <c r="V46" s="2"/>
      <c r="W46" s="2">
        <v>0.2</v>
      </c>
      <c r="X46" s="2">
        <f t="shared" si="4"/>
        <v>0.2</v>
      </c>
      <c r="Y46" s="2">
        <f t="shared" si="6"/>
        <v>0.39104269397545588</v>
      </c>
      <c r="Z46" s="2">
        <f t="shared" si="5"/>
        <v>2.2000000000000002</v>
      </c>
      <c r="AA46" s="2">
        <f t="shared" si="7"/>
        <v>0.39104269397545588</v>
      </c>
      <c r="AB46" s="2"/>
      <c r="AC46" s="2"/>
      <c r="AD46" s="2"/>
      <c r="AE46" s="3">
        <v>-3.6</v>
      </c>
      <c r="AF46" s="3">
        <f t="shared" si="8"/>
        <v>-1.6</v>
      </c>
      <c r="AG46" s="3">
        <f t="shared" si="1"/>
        <v>5.4799291699557967E-2</v>
      </c>
      <c r="AH46" s="3">
        <f t="shared" si="9"/>
        <v>6.119019301137719E-4</v>
      </c>
      <c r="AI46" s="2"/>
    </row>
    <row r="47" spans="5:35">
      <c r="P47" s="5"/>
      <c r="Q47" s="5"/>
      <c r="R47" s="5"/>
      <c r="S47" s="5"/>
      <c r="T47" s="5"/>
      <c r="U47" s="2"/>
      <c r="V47" s="2"/>
      <c r="W47" s="2">
        <v>0.3</v>
      </c>
      <c r="X47" s="2">
        <f t="shared" si="4"/>
        <v>0.3</v>
      </c>
      <c r="Y47" s="2">
        <f t="shared" si="6"/>
        <v>0.38138781546052414</v>
      </c>
      <c r="Z47" s="2">
        <f t="shared" si="5"/>
        <v>2.2999999999999998</v>
      </c>
      <c r="AA47" s="2">
        <f t="shared" si="7"/>
        <v>0.38138781546052414</v>
      </c>
      <c r="AB47" s="2"/>
      <c r="AC47" s="2"/>
      <c r="AD47" s="2"/>
      <c r="AE47" s="3">
        <v>-3.4</v>
      </c>
      <c r="AF47" s="3">
        <f t="shared" si="8"/>
        <v>-1.4</v>
      </c>
      <c r="AG47" s="3">
        <f t="shared" si="1"/>
        <v>8.0756659233771053E-2</v>
      </c>
      <c r="AH47" s="3">
        <f t="shared" si="9"/>
        <v>1.2322191684730199E-3</v>
      </c>
      <c r="AI47" s="2"/>
    </row>
    <row r="48" spans="5:35">
      <c r="P48" s="5"/>
      <c r="Q48" s="5"/>
      <c r="R48" s="5"/>
      <c r="S48" s="5"/>
      <c r="T48" s="5"/>
      <c r="U48" s="2"/>
      <c r="V48" s="2"/>
      <c r="W48" s="2">
        <v>0.4</v>
      </c>
      <c r="X48" s="2">
        <f t="shared" si="4"/>
        <v>0.4</v>
      </c>
      <c r="Y48" s="2">
        <f t="shared" si="6"/>
        <v>0.36827014030332333</v>
      </c>
      <c r="Z48" s="2">
        <f t="shared" si="5"/>
        <v>2.4</v>
      </c>
      <c r="AA48" s="2">
        <f t="shared" si="7"/>
        <v>0.36827014030332339</v>
      </c>
      <c r="AB48" s="2"/>
      <c r="AC48" s="2"/>
      <c r="AD48" s="2"/>
      <c r="AE48" s="3">
        <v>-3.2</v>
      </c>
      <c r="AF48" s="3">
        <f t="shared" si="8"/>
        <v>-1.2000000000000002</v>
      </c>
      <c r="AG48" s="3">
        <f t="shared" si="1"/>
        <v>0.11506967022170821</v>
      </c>
      <c r="AH48" s="3">
        <f t="shared" si="9"/>
        <v>2.3840882014648404E-3</v>
      </c>
      <c r="AI48" s="2"/>
    </row>
    <row r="49" spans="9:35">
      <c r="P49" s="5"/>
      <c r="Q49" s="5"/>
      <c r="R49" s="5"/>
      <c r="S49" s="5"/>
      <c r="T49" s="5"/>
      <c r="U49" s="2"/>
      <c r="V49" s="2"/>
      <c r="W49" s="2">
        <v>0.5</v>
      </c>
      <c r="X49" s="2">
        <f t="shared" si="4"/>
        <v>0.5</v>
      </c>
      <c r="Y49" s="2">
        <f t="shared" si="6"/>
        <v>0.35206532676429952</v>
      </c>
      <c r="Z49" s="2">
        <f t="shared" si="5"/>
        <v>2.5</v>
      </c>
      <c r="AA49" s="2">
        <f t="shared" si="7"/>
        <v>0.35206532676429952</v>
      </c>
      <c r="AB49" s="2"/>
      <c r="AC49" s="2"/>
      <c r="AD49" s="2"/>
      <c r="AE49" s="19">
        <v>-3</v>
      </c>
      <c r="AF49" s="19">
        <f t="shared" si="8"/>
        <v>-1</v>
      </c>
      <c r="AG49" s="19">
        <f t="shared" si="1"/>
        <v>0.15865525393145699</v>
      </c>
      <c r="AH49" s="19">
        <f t="shared" si="9"/>
        <v>4.4318484119380075E-3</v>
      </c>
      <c r="AI49" s="2"/>
    </row>
    <row r="50" spans="9:35">
      <c r="P50" s="5"/>
      <c r="Q50" s="5"/>
      <c r="R50" s="5"/>
      <c r="S50" s="5"/>
      <c r="T50" s="5"/>
      <c r="U50" s="2"/>
      <c r="V50" s="2"/>
      <c r="W50" s="2">
        <v>0.6</v>
      </c>
      <c r="X50" s="2">
        <f t="shared" si="4"/>
        <v>0.6</v>
      </c>
      <c r="Y50" s="2">
        <f t="shared" si="6"/>
        <v>0.33322460289179967</v>
      </c>
      <c r="Z50" s="2">
        <f t="shared" si="5"/>
        <v>2.6</v>
      </c>
      <c r="AA50" s="2">
        <f t="shared" si="7"/>
        <v>0.33322460289179967</v>
      </c>
      <c r="AB50" s="2"/>
      <c r="AC50" s="2"/>
      <c r="AD50" s="2"/>
      <c r="AE50" s="3">
        <v>-2.8</v>
      </c>
      <c r="AF50" s="3">
        <f t="shared" si="8"/>
        <v>-0.79999999999999982</v>
      </c>
      <c r="AG50" s="3">
        <f t="shared" si="1"/>
        <v>0.21185539858339672</v>
      </c>
      <c r="AH50" s="3">
        <f t="shared" si="9"/>
        <v>7.9154515829799686E-3</v>
      </c>
      <c r="AI50" s="2"/>
    </row>
    <row r="51" spans="9:35">
      <c r="I51" s="20">
        <v>0</v>
      </c>
      <c r="J51" s="20">
        <v>0.4</v>
      </c>
      <c r="P51" s="5"/>
      <c r="Q51" s="5"/>
      <c r="R51" s="5"/>
      <c r="S51" s="5"/>
      <c r="T51" s="5"/>
      <c r="U51" s="2"/>
      <c r="V51" s="2"/>
      <c r="W51" s="2">
        <v>0.7</v>
      </c>
      <c r="X51" s="2">
        <f t="shared" si="4"/>
        <v>0.7</v>
      </c>
      <c r="Y51" s="2">
        <f t="shared" si="6"/>
        <v>0.31225393336676127</v>
      </c>
      <c r="Z51" s="2">
        <f t="shared" si="5"/>
        <v>2.7</v>
      </c>
      <c r="AA51" s="2">
        <f t="shared" si="7"/>
        <v>0.31225393336676122</v>
      </c>
      <c r="AB51" s="2"/>
      <c r="AC51" s="2"/>
      <c r="AD51" s="2"/>
      <c r="AE51" s="3">
        <v>-2.6</v>
      </c>
      <c r="AF51" s="3">
        <f t="shared" si="8"/>
        <v>-0.60000000000000009</v>
      </c>
      <c r="AG51" s="3">
        <f t="shared" si="1"/>
        <v>0.27425311775007355</v>
      </c>
      <c r="AH51" s="3">
        <f t="shared" si="9"/>
        <v>1.3582969233685613E-2</v>
      </c>
      <c r="AI51" s="2"/>
    </row>
    <row r="52" spans="9:35">
      <c r="I52" s="20">
        <f>F3</f>
        <v>2</v>
      </c>
      <c r="J52" s="20">
        <v>0.4</v>
      </c>
      <c r="P52" s="5"/>
      <c r="Q52" s="5"/>
      <c r="R52" s="5"/>
      <c r="S52" s="5"/>
      <c r="T52" s="5"/>
      <c r="U52" s="2"/>
      <c r="V52" s="2"/>
      <c r="W52" s="2">
        <v>0.8</v>
      </c>
      <c r="X52" s="2">
        <f t="shared" si="4"/>
        <v>0.8</v>
      </c>
      <c r="Y52" s="2">
        <f t="shared" si="6"/>
        <v>0.28969155276148273</v>
      </c>
      <c r="Z52" s="2">
        <f t="shared" si="5"/>
        <v>2.8</v>
      </c>
      <c r="AA52" s="2">
        <f t="shared" si="7"/>
        <v>0.28969155276148278</v>
      </c>
      <c r="AB52" s="2"/>
      <c r="AC52" s="2"/>
      <c r="AD52" s="2"/>
      <c r="AE52" s="3">
        <v>-2.4</v>
      </c>
      <c r="AF52" s="3">
        <f t="shared" si="8"/>
        <v>-0.39999999999999991</v>
      </c>
      <c r="AG52" s="3">
        <f t="shared" si="1"/>
        <v>0.34457825838967582</v>
      </c>
      <c r="AH52" s="3">
        <f t="shared" si="9"/>
        <v>2.2394530294842899E-2</v>
      </c>
      <c r="AI52" s="2"/>
    </row>
    <row r="53" spans="9:35">
      <c r="P53" s="5"/>
      <c r="Q53" s="5"/>
      <c r="R53" s="5"/>
      <c r="S53" s="5"/>
      <c r="T53" s="5"/>
      <c r="U53" s="2"/>
      <c r="V53" s="2"/>
      <c r="W53" s="2">
        <v>0.9</v>
      </c>
      <c r="X53" s="2">
        <f t="shared" si="4"/>
        <v>0.9</v>
      </c>
      <c r="Y53" s="2">
        <f t="shared" si="6"/>
        <v>0.26608524989875482</v>
      </c>
      <c r="Z53" s="2">
        <f t="shared" si="5"/>
        <v>2.9</v>
      </c>
      <c r="AA53" s="2">
        <f t="shared" si="7"/>
        <v>0.26608524989875487</v>
      </c>
      <c r="AB53" s="2"/>
      <c r="AC53" s="2"/>
      <c r="AD53" s="2"/>
      <c r="AE53" s="3">
        <v>-2.2000000000000002</v>
      </c>
      <c r="AF53" s="3">
        <f t="shared" si="8"/>
        <v>-0.20000000000000018</v>
      </c>
      <c r="AG53" s="3">
        <f t="shared" si="1"/>
        <v>0.4207402905608969</v>
      </c>
      <c r="AH53" s="3">
        <f t="shared" si="9"/>
        <v>3.5474592846231424E-2</v>
      </c>
      <c r="AI53" s="2"/>
    </row>
    <row r="54" spans="9:35">
      <c r="P54" s="5"/>
      <c r="Q54" s="5"/>
      <c r="R54" s="5"/>
      <c r="S54" s="5"/>
      <c r="T54" s="5"/>
      <c r="U54" s="2"/>
      <c r="V54" s="2"/>
      <c r="W54" s="2">
        <v>1</v>
      </c>
      <c r="X54" s="2">
        <f t="shared" si="4"/>
        <v>1</v>
      </c>
      <c r="Y54" s="2">
        <f t="shared" si="6"/>
        <v>0.24197072451914337</v>
      </c>
      <c r="Z54" s="2">
        <f t="shared" si="5"/>
        <v>3</v>
      </c>
      <c r="AA54" s="2">
        <f t="shared" si="7"/>
        <v>0.24197072451914337</v>
      </c>
      <c r="AB54" s="2"/>
      <c r="AC54" s="2"/>
      <c r="AD54" s="2"/>
      <c r="AE54" s="19">
        <v>-2</v>
      </c>
      <c r="AF54" s="19">
        <f t="shared" si="8"/>
        <v>0</v>
      </c>
      <c r="AG54" s="19">
        <f t="shared" si="1"/>
        <v>0.5</v>
      </c>
      <c r="AH54" s="19">
        <f t="shared" si="9"/>
        <v>5.3990966513188063E-2</v>
      </c>
      <c r="AI54" s="2"/>
    </row>
    <row r="55" spans="9:35">
      <c r="P55" s="5"/>
      <c r="Q55" s="5"/>
      <c r="R55" s="5"/>
      <c r="S55" s="5"/>
      <c r="T55" s="5"/>
      <c r="U55" s="2"/>
      <c r="V55" s="2"/>
      <c r="W55" s="2">
        <v>1.1000000000000001</v>
      </c>
      <c r="X55" s="2">
        <f t="shared" si="4"/>
        <v>1.1000000000000001</v>
      </c>
      <c r="Y55" s="2">
        <f t="shared" si="6"/>
        <v>0.21785217703255053</v>
      </c>
      <c r="Z55" s="2">
        <f t="shared" si="5"/>
        <v>3.1</v>
      </c>
      <c r="AA55" s="2">
        <f t="shared" si="7"/>
        <v>0.21785217703255053</v>
      </c>
      <c r="AB55" s="2"/>
      <c r="AC55" s="2"/>
      <c r="AD55" s="2"/>
      <c r="AE55" s="3">
        <v>-1.8</v>
      </c>
      <c r="AF55" s="3">
        <f t="shared" si="8"/>
        <v>0.19999999999999996</v>
      </c>
      <c r="AG55" s="3">
        <f t="shared" si="1"/>
        <v>0.57925970943910299</v>
      </c>
      <c r="AH55" s="3">
        <f t="shared" si="9"/>
        <v>7.8950158300894149E-2</v>
      </c>
      <c r="AI55" s="2"/>
    </row>
    <row r="56" spans="9:35">
      <c r="P56" s="5"/>
      <c r="Q56" s="5"/>
      <c r="R56" s="5"/>
      <c r="S56" s="5"/>
      <c r="T56" s="5"/>
      <c r="U56" s="2"/>
      <c r="V56" s="2"/>
      <c r="W56" s="2">
        <v>1.2</v>
      </c>
      <c r="X56" s="2">
        <f t="shared" si="4"/>
        <v>1.2</v>
      </c>
      <c r="Y56" s="2">
        <f t="shared" si="6"/>
        <v>0.19418605498321295</v>
      </c>
      <c r="Z56" s="2">
        <f t="shared" si="5"/>
        <v>3.2</v>
      </c>
      <c r="AA56" s="2">
        <f t="shared" si="7"/>
        <v>0.19418605498321292</v>
      </c>
      <c r="AB56" s="2"/>
      <c r="AC56" s="2"/>
      <c r="AD56" s="2"/>
      <c r="AE56" s="3">
        <v>-1.6</v>
      </c>
      <c r="AF56" s="3">
        <f t="shared" si="8"/>
        <v>0.39999999999999991</v>
      </c>
      <c r="AG56" s="3">
        <f t="shared" si="1"/>
        <v>0.65542174161032418</v>
      </c>
      <c r="AH56" s="3">
        <f t="shared" si="9"/>
        <v>0.11092083467945554</v>
      </c>
      <c r="AI56" s="2"/>
    </row>
    <row r="57" spans="9:35">
      <c r="P57" s="5"/>
      <c r="Q57" s="5"/>
      <c r="R57" s="5"/>
      <c r="S57" s="5"/>
      <c r="T57" s="5"/>
      <c r="U57" s="2"/>
      <c r="V57" s="2"/>
      <c r="W57" s="2">
        <v>1.3</v>
      </c>
      <c r="X57" s="2">
        <f t="shared" si="4"/>
        <v>1.3</v>
      </c>
      <c r="Y57" s="2">
        <f t="shared" si="6"/>
        <v>0.17136859204780736</v>
      </c>
      <c r="Z57" s="2">
        <f t="shared" si="5"/>
        <v>3.3</v>
      </c>
      <c r="AA57" s="2">
        <f t="shared" si="7"/>
        <v>0.17136859204780741</v>
      </c>
      <c r="AB57" s="2"/>
      <c r="AC57" s="2"/>
      <c r="AD57" s="2"/>
      <c r="AE57" s="3">
        <v>-1.4</v>
      </c>
      <c r="AF57" s="3">
        <f t="shared" si="8"/>
        <v>0.60000000000000009</v>
      </c>
      <c r="AG57" s="3">
        <f t="shared" si="1"/>
        <v>0.72574688224992645</v>
      </c>
      <c r="AH57" s="3">
        <f t="shared" si="9"/>
        <v>0.14972746563574488</v>
      </c>
      <c r="AI57" s="2"/>
    </row>
    <row r="58" spans="9:35">
      <c r="P58" s="5"/>
      <c r="Q58" s="5"/>
      <c r="R58" s="5"/>
      <c r="S58" s="5"/>
      <c r="T58" s="5"/>
      <c r="U58" s="2"/>
      <c r="V58" s="2"/>
      <c r="W58" s="2">
        <v>1.4</v>
      </c>
      <c r="X58" s="2">
        <f t="shared" si="4"/>
        <v>1.4</v>
      </c>
      <c r="Y58" s="2">
        <f t="shared" si="6"/>
        <v>0.14972746563574488</v>
      </c>
      <c r="Z58" s="2">
        <f t="shared" si="5"/>
        <v>3.4</v>
      </c>
      <c r="AA58" s="2">
        <f t="shared" si="7"/>
        <v>0.14972746563574488</v>
      </c>
      <c r="AB58" s="2"/>
      <c r="AC58" s="2"/>
      <c r="AD58" s="2"/>
      <c r="AE58" s="3">
        <v>-1.2</v>
      </c>
      <c r="AF58" s="3">
        <f t="shared" si="8"/>
        <v>0.8</v>
      </c>
      <c r="AG58" s="3">
        <f t="shared" si="1"/>
        <v>0.78814460141660336</v>
      </c>
      <c r="AH58" s="3">
        <f t="shared" si="9"/>
        <v>0.19418605498321295</v>
      </c>
      <c r="AI58" s="2"/>
    </row>
    <row r="59" spans="9:35">
      <c r="P59" s="5"/>
      <c r="Q59" s="5"/>
      <c r="R59" s="5"/>
      <c r="S59" s="5"/>
      <c r="T59" s="5"/>
      <c r="U59" s="2"/>
      <c r="V59" s="2"/>
      <c r="W59" s="2">
        <v>1.50000000000001</v>
      </c>
      <c r="X59" s="2">
        <f t="shared" si="4"/>
        <v>1.50000000000001</v>
      </c>
      <c r="Y59" s="2">
        <f t="shared" si="6"/>
        <v>0.1295175956658898</v>
      </c>
      <c r="Z59" s="2">
        <f t="shared" si="5"/>
        <v>3.5000000000000098</v>
      </c>
      <c r="AA59" s="2">
        <f t="shared" si="7"/>
        <v>0.12951759566588983</v>
      </c>
      <c r="AB59" s="2"/>
      <c r="AC59" s="2"/>
      <c r="AD59" s="2"/>
      <c r="AE59" s="3">
        <v>-1</v>
      </c>
      <c r="AF59" s="3">
        <f t="shared" si="8"/>
        <v>1</v>
      </c>
      <c r="AG59" s="3">
        <f t="shared" si="1"/>
        <v>0.84134474606854304</v>
      </c>
      <c r="AH59" s="3">
        <f t="shared" si="9"/>
        <v>0.24197072451914337</v>
      </c>
      <c r="AI59" s="2"/>
    </row>
    <row r="60" spans="9:35">
      <c r="P60" s="5"/>
      <c r="Q60" s="5"/>
      <c r="R60" s="5"/>
      <c r="S60" s="5"/>
      <c r="T60" s="5"/>
      <c r="U60" s="2"/>
      <c r="V60" s="2"/>
      <c r="W60" s="2">
        <v>1.6</v>
      </c>
      <c r="X60" s="2">
        <f t="shared" si="4"/>
        <v>1.6</v>
      </c>
      <c r="Y60" s="2">
        <f t="shared" si="6"/>
        <v>0.11092083467945554</v>
      </c>
      <c r="Z60" s="2">
        <f t="shared" si="5"/>
        <v>3.6</v>
      </c>
      <c r="AA60" s="2">
        <f t="shared" si="7"/>
        <v>0.11092083467945554</v>
      </c>
      <c r="AB60" s="2"/>
      <c r="AC60" s="2"/>
      <c r="AD60" s="2"/>
      <c r="AE60" s="3">
        <v>-0.8</v>
      </c>
      <c r="AF60" s="3">
        <f t="shared" si="8"/>
        <v>1.2</v>
      </c>
      <c r="AG60" s="3">
        <f t="shared" si="1"/>
        <v>0.88493032977829178</v>
      </c>
      <c r="AH60" s="3">
        <f t="shared" si="9"/>
        <v>0.28969155276148273</v>
      </c>
      <c r="AI60" s="2"/>
    </row>
    <row r="61" spans="9:35">
      <c r="P61" s="5"/>
      <c r="Q61" s="5"/>
      <c r="R61" s="5"/>
      <c r="S61" s="5"/>
      <c r="T61" s="5"/>
      <c r="U61" s="2"/>
      <c r="V61" s="2"/>
      <c r="W61" s="2">
        <v>1.7</v>
      </c>
      <c r="X61" s="2">
        <f t="shared" si="4"/>
        <v>1.7</v>
      </c>
      <c r="Y61" s="2">
        <f t="shared" si="6"/>
        <v>9.4049077376886947E-2</v>
      </c>
      <c r="Z61" s="2">
        <f t="shared" si="5"/>
        <v>3.7</v>
      </c>
      <c r="AA61" s="2">
        <f t="shared" si="7"/>
        <v>9.4049077376886905E-2</v>
      </c>
      <c r="AB61" s="2"/>
      <c r="AC61" s="2"/>
      <c r="AD61" s="2"/>
      <c r="AE61" s="3">
        <v>-0.6</v>
      </c>
      <c r="AF61" s="3">
        <f t="shared" si="8"/>
        <v>1.4</v>
      </c>
      <c r="AG61" s="3">
        <f t="shared" si="1"/>
        <v>0.91924334076622893</v>
      </c>
      <c r="AH61" s="3">
        <f t="shared" si="9"/>
        <v>0.33322460289179967</v>
      </c>
      <c r="AI61" s="2"/>
    </row>
    <row r="62" spans="9:35">
      <c r="P62" s="5"/>
      <c r="Q62" s="5"/>
      <c r="R62" s="5"/>
      <c r="S62" s="5"/>
      <c r="T62" s="5"/>
      <c r="U62" s="2"/>
      <c r="V62" s="2"/>
      <c r="W62" s="2">
        <v>1.80000000000001</v>
      </c>
      <c r="X62" s="2">
        <f t="shared" si="4"/>
        <v>1.80000000000001</v>
      </c>
      <c r="Y62" s="2">
        <f t="shared" si="6"/>
        <v>7.8950158300892734E-2</v>
      </c>
      <c r="Z62" s="2">
        <f t="shared" si="5"/>
        <v>3.80000000000001</v>
      </c>
      <c r="AA62" s="2">
        <f t="shared" si="7"/>
        <v>7.8950158300892734E-2</v>
      </c>
      <c r="AB62" s="2"/>
      <c r="AC62" s="2"/>
      <c r="AD62" s="2"/>
      <c r="AE62" s="3">
        <v>-0.4</v>
      </c>
      <c r="AF62" s="3">
        <f t="shared" si="8"/>
        <v>1.6</v>
      </c>
      <c r="AG62" s="3">
        <f t="shared" si="1"/>
        <v>0.94520070830044201</v>
      </c>
      <c r="AH62" s="3">
        <f t="shared" si="9"/>
        <v>0.36827014030332339</v>
      </c>
      <c r="AI62" s="2"/>
    </row>
    <row r="63" spans="9:35">
      <c r="P63" s="5"/>
      <c r="Q63" s="5"/>
      <c r="R63" s="5"/>
      <c r="S63" s="5"/>
      <c r="T63" s="5"/>
      <c r="U63" s="2"/>
      <c r="V63" s="2"/>
      <c r="W63" s="2">
        <v>1.9000000000000099</v>
      </c>
      <c r="X63" s="2">
        <f t="shared" si="4"/>
        <v>1.9000000000000099</v>
      </c>
      <c r="Y63" s="2">
        <f t="shared" si="6"/>
        <v>6.561581477467536E-2</v>
      </c>
      <c r="Z63" s="2">
        <f t="shared" si="5"/>
        <v>3.9000000000000101</v>
      </c>
      <c r="AA63" s="2">
        <f t="shared" si="7"/>
        <v>6.5615814774675332E-2</v>
      </c>
      <c r="AB63" s="2"/>
      <c r="AC63" s="2"/>
      <c r="AD63" s="2"/>
      <c r="AE63" s="3">
        <v>-0.2</v>
      </c>
      <c r="AF63" s="3">
        <f t="shared" si="8"/>
        <v>1.8</v>
      </c>
      <c r="AG63" s="3">
        <f t="shared" si="1"/>
        <v>0.96406968088707423</v>
      </c>
      <c r="AH63" s="3">
        <f t="shared" si="9"/>
        <v>0.39104269397545594</v>
      </c>
      <c r="AI63" s="2"/>
    </row>
    <row r="64" spans="9:35">
      <c r="P64" s="5"/>
      <c r="Q64" s="5"/>
      <c r="R64" s="5"/>
      <c r="S64" s="5"/>
      <c r="T64" s="5"/>
      <c r="U64" s="2"/>
      <c r="V64" s="2"/>
      <c r="W64" s="2">
        <v>2.0000000000000102</v>
      </c>
      <c r="X64" s="2">
        <f t="shared" si="4"/>
        <v>2.0000000000000102</v>
      </c>
      <c r="Y64" s="2">
        <f t="shared" si="6"/>
        <v>5.3990966513186953E-2</v>
      </c>
      <c r="Z64" s="2">
        <f t="shared" si="5"/>
        <v>4.0000000000000107</v>
      </c>
      <c r="AA64" s="2">
        <f t="shared" si="7"/>
        <v>5.3990966513186911E-2</v>
      </c>
      <c r="AB64" s="2"/>
      <c r="AC64" s="2"/>
      <c r="AD64" s="2"/>
      <c r="AE64" s="3">
        <v>0</v>
      </c>
      <c r="AF64" s="3">
        <f t="shared" si="8"/>
        <v>2</v>
      </c>
      <c r="AG64" s="3">
        <f t="shared" si="1"/>
        <v>0.97724986805182079</v>
      </c>
      <c r="AH64" s="3">
        <f t="shared" si="9"/>
        <v>0.3989422804014327</v>
      </c>
      <c r="AI64" s="2"/>
    </row>
    <row r="65" spans="16:35">
      <c r="P65" s="5"/>
      <c r="Q65" s="5"/>
      <c r="R65" s="5"/>
      <c r="S65" s="5"/>
      <c r="T65" s="5"/>
      <c r="U65" s="2"/>
      <c r="V65" s="2"/>
      <c r="W65" s="2">
        <v>2.1</v>
      </c>
      <c r="X65" s="2">
        <f t="shared" si="4"/>
        <v>2.1</v>
      </c>
      <c r="Y65" s="2">
        <f t="shared" si="6"/>
        <v>4.3983595980427191E-2</v>
      </c>
      <c r="Z65" s="2">
        <f t="shared" si="5"/>
        <v>4.0999999999999996</v>
      </c>
      <c r="AA65" s="2">
        <f t="shared" si="7"/>
        <v>4.3983595980427233E-2</v>
      </c>
      <c r="AB65" s="2"/>
      <c r="AC65" s="2"/>
      <c r="AD65" s="2"/>
      <c r="AE65" s="3">
        <v>0.2</v>
      </c>
      <c r="AF65" s="3">
        <f t="shared" si="8"/>
        <v>2.2000000000000002</v>
      </c>
      <c r="AG65" s="3">
        <f t="shared" si="1"/>
        <v>0.98609655248650141</v>
      </c>
      <c r="AH65" s="3">
        <f t="shared" si="9"/>
        <v>0.39104269397545588</v>
      </c>
      <c r="AI65" s="2"/>
    </row>
    <row r="66" spans="16:35">
      <c r="P66" s="5"/>
      <c r="Q66" s="5"/>
      <c r="R66" s="5"/>
      <c r="S66" s="5"/>
      <c r="T66" s="5"/>
      <c r="U66" s="2"/>
      <c r="V66" s="2"/>
      <c r="W66" s="2">
        <v>2.2000000000000099</v>
      </c>
      <c r="X66" s="2">
        <f t="shared" si="4"/>
        <v>2.2000000000000099</v>
      </c>
      <c r="Y66" s="2">
        <f t="shared" si="6"/>
        <v>3.5474592846230668E-2</v>
      </c>
      <c r="Z66" s="2">
        <f t="shared" si="5"/>
        <v>4.2000000000000099</v>
      </c>
      <c r="AA66" s="2">
        <f t="shared" si="7"/>
        <v>3.5474592846230668E-2</v>
      </c>
      <c r="AB66" s="2"/>
      <c r="AC66" s="2"/>
      <c r="AD66" s="2"/>
      <c r="AE66" s="3">
        <v>0.4</v>
      </c>
      <c r="AF66" s="3">
        <f t="shared" si="8"/>
        <v>2.4</v>
      </c>
      <c r="AG66" s="3">
        <f t="shared" si="1"/>
        <v>0.99180246407540384</v>
      </c>
      <c r="AH66" s="3">
        <f t="shared" si="9"/>
        <v>0.36827014030332339</v>
      </c>
      <c r="AI66" s="2"/>
    </row>
    <row r="67" spans="16:35">
      <c r="P67" s="5"/>
      <c r="Q67" s="5"/>
      <c r="R67" s="5"/>
      <c r="S67" s="5"/>
      <c r="T67" s="5"/>
      <c r="U67" s="2"/>
      <c r="V67" s="2"/>
      <c r="W67" s="2">
        <v>2.30000000000001</v>
      </c>
      <c r="X67" s="2">
        <f t="shared" si="4"/>
        <v>2.30000000000001</v>
      </c>
      <c r="Y67" s="2">
        <f t="shared" si="6"/>
        <v>2.8327037741600516E-2</v>
      </c>
      <c r="Z67" s="2">
        <f t="shared" si="5"/>
        <v>4.3000000000000096</v>
      </c>
      <c r="AA67" s="2">
        <f t="shared" si="7"/>
        <v>2.8327037741600544E-2</v>
      </c>
      <c r="AB67" s="2"/>
      <c r="AC67" s="2"/>
      <c r="AD67" s="2"/>
      <c r="AE67" s="3">
        <v>0.6</v>
      </c>
      <c r="AF67" s="3">
        <f t="shared" si="8"/>
        <v>2.6</v>
      </c>
      <c r="AG67" s="3">
        <f t="shared" ref="AG67:AG84" si="10">NORMDIST(AF67,$C$3,$C$4,1)</f>
        <v>0.99533881197628127</v>
      </c>
      <c r="AH67" s="3">
        <f t="shared" si="9"/>
        <v>0.33322460289179967</v>
      </c>
      <c r="AI67" s="2"/>
    </row>
    <row r="68" spans="16:35">
      <c r="P68" s="5"/>
      <c r="Q68" s="5"/>
      <c r="R68" s="5"/>
      <c r="S68" s="5"/>
      <c r="T68" s="5"/>
      <c r="U68" s="2"/>
      <c r="V68" s="2"/>
      <c r="W68" s="2">
        <v>2.4000000000000101</v>
      </c>
      <c r="X68" s="2">
        <f t="shared" si="4"/>
        <v>2.4000000000000101</v>
      </c>
      <c r="Y68" s="2">
        <f t="shared" si="6"/>
        <v>2.2394530294842355E-2</v>
      </c>
      <c r="Z68" s="2">
        <f t="shared" si="5"/>
        <v>4.4000000000000101</v>
      </c>
      <c r="AA68" s="2">
        <f t="shared" ref="AA68:AA99" si="11">NORMDIST(Z68,$F$3,$F$7,0)</f>
        <v>2.2394530294842355E-2</v>
      </c>
      <c r="AB68" s="2"/>
      <c r="AC68" s="2"/>
      <c r="AD68" s="2"/>
      <c r="AE68" s="3">
        <v>0.8</v>
      </c>
      <c r="AF68" s="3">
        <f t="shared" si="8"/>
        <v>2.8</v>
      </c>
      <c r="AG68" s="3">
        <f t="shared" si="10"/>
        <v>0.99744486966957202</v>
      </c>
      <c r="AH68" s="3">
        <f t="shared" si="9"/>
        <v>0.28969155276148278</v>
      </c>
      <c r="AI68" s="2"/>
    </row>
    <row r="69" spans="16:35">
      <c r="P69" s="5"/>
      <c r="Q69" s="5"/>
      <c r="R69" s="5"/>
      <c r="S69" s="5"/>
      <c r="T69" s="5"/>
      <c r="U69" s="2"/>
      <c r="V69" s="2"/>
      <c r="W69" s="2">
        <v>2.5000000000000102</v>
      </c>
      <c r="X69" s="2">
        <f t="shared" ref="X69:X132" si="12">W69+$C$3</f>
        <v>2.5000000000000102</v>
      </c>
      <c r="Y69" s="2">
        <f t="shared" si="6"/>
        <v>1.7528300493568086E-2</v>
      </c>
      <c r="Z69" s="2">
        <f t="shared" ref="Z69:Z132" si="13">W69+$F$3</f>
        <v>4.5000000000000107</v>
      </c>
      <c r="AA69" s="2">
        <f t="shared" si="11"/>
        <v>1.7528300493568072E-2</v>
      </c>
      <c r="AB69" s="2"/>
      <c r="AC69" s="2"/>
      <c r="AD69" s="2"/>
      <c r="AE69" s="3">
        <v>1</v>
      </c>
      <c r="AF69" s="3">
        <f t="shared" si="8"/>
        <v>3</v>
      </c>
      <c r="AG69" s="3">
        <f t="shared" si="10"/>
        <v>0.9986501019683699</v>
      </c>
      <c r="AH69" s="3">
        <f t="shared" si="9"/>
        <v>0.24197072451914337</v>
      </c>
      <c r="AI69" s="2"/>
    </row>
    <row r="70" spans="16:35">
      <c r="Q70" s="6"/>
      <c r="R70" s="6"/>
      <c r="S70" s="6"/>
      <c r="T70" s="6"/>
      <c r="U70" s="2"/>
      <c r="V70" s="2"/>
      <c r="W70" s="2">
        <v>2.6000000000000099</v>
      </c>
      <c r="X70" s="2">
        <f t="shared" si="12"/>
        <v>2.6000000000000099</v>
      </c>
      <c r="Y70" s="2">
        <f t="shared" si="6"/>
        <v>1.3582969233685271E-2</v>
      </c>
      <c r="Z70" s="2">
        <f t="shared" si="13"/>
        <v>4.6000000000000103</v>
      </c>
      <c r="AA70" s="2">
        <f t="shared" si="11"/>
        <v>1.358296923368525E-2</v>
      </c>
      <c r="AB70" s="2"/>
      <c r="AC70" s="2"/>
      <c r="AD70" s="2"/>
      <c r="AE70" s="3">
        <v>1.2</v>
      </c>
      <c r="AF70" s="3">
        <f t="shared" si="8"/>
        <v>3.2</v>
      </c>
      <c r="AG70" s="3">
        <f t="shared" si="10"/>
        <v>0.99931286206208414</v>
      </c>
      <c r="AH70" s="3">
        <f t="shared" si="9"/>
        <v>0.19418605498321292</v>
      </c>
      <c r="AI70" s="2"/>
    </row>
    <row r="71" spans="16:35">
      <c r="Q71" s="6"/>
      <c r="R71" s="6"/>
      <c r="S71" s="6"/>
      <c r="T71" s="6"/>
      <c r="U71" s="2"/>
      <c r="V71" s="2"/>
      <c r="W71" s="2">
        <v>2.7000000000000099</v>
      </c>
      <c r="X71" s="2">
        <f t="shared" si="12"/>
        <v>2.7000000000000099</v>
      </c>
      <c r="Y71" s="2">
        <f t="shared" si="6"/>
        <v>1.0420934814422318E-2</v>
      </c>
      <c r="Z71" s="2">
        <f t="shared" si="13"/>
        <v>4.7000000000000099</v>
      </c>
      <c r="AA71" s="2">
        <f t="shared" si="11"/>
        <v>1.0420934814422318E-2</v>
      </c>
      <c r="AB71" s="2"/>
      <c r="AC71" s="2"/>
      <c r="AD71" s="2"/>
      <c r="AE71" s="3">
        <v>1.4</v>
      </c>
      <c r="AF71" s="3">
        <f t="shared" si="8"/>
        <v>3.4</v>
      </c>
      <c r="AG71" s="3">
        <f t="shared" si="10"/>
        <v>0.99966307073432314</v>
      </c>
      <c r="AH71" s="3">
        <f t="shared" si="9"/>
        <v>0.14972746563574488</v>
      </c>
      <c r="AI71" s="2"/>
    </row>
    <row r="72" spans="16:35">
      <c r="Q72" s="6"/>
      <c r="R72" s="6"/>
      <c r="S72" s="6"/>
      <c r="T72" s="6"/>
      <c r="U72" s="2"/>
      <c r="V72" s="2"/>
      <c r="W72" s="2">
        <v>2.80000000000001</v>
      </c>
      <c r="X72" s="2">
        <f t="shared" si="12"/>
        <v>2.80000000000001</v>
      </c>
      <c r="Y72" s="2">
        <f t="shared" ref="Y72:Y135" si="14">NORMDIST(X72,$C$3,$C$4,0)</f>
        <v>7.915451582979743E-3</v>
      </c>
      <c r="Z72" s="2">
        <f t="shared" si="13"/>
        <v>4.8000000000000096</v>
      </c>
      <c r="AA72" s="2">
        <f t="shared" si="11"/>
        <v>7.91545158297975E-3</v>
      </c>
      <c r="AB72" s="2"/>
      <c r="AC72" s="2"/>
      <c r="AD72" s="2"/>
      <c r="AE72" s="3">
        <v>1.6</v>
      </c>
      <c r="AF72" s="3">
        <f t="shared" si="8"/>
        <v>3.6</v>
      </c>
      <c r="AG72" s="3">
        <f t="shared" si="10"/>
        <v>0.99984089140984245</v>
      </c>
      <c r="AH72" s="3">
        <f t="shared" si="9"/>
        <v>0.11092083467945554</v>
      </c>
      <c r="AI72" s="2"/>
    </row>
    <row r="73" spans="16:35">
      <c r="Q73" s="6"/>
      <c r="R73" s="6"/>
      <c r="S73" s="6"/>
      <c r="T73" s="6"/>
      <c r="U73" s="2"/>
      <c r="V73" s="2"/>
      <c r="W73" s="2">
        <v>2.9000000000000101</v>
      </c>
      <c r="X73" s="2">
        <f t="shared" si="12"/>
        <v>2.9000000000000101</v>
      </c>
      <c r="Y73" s="2">
        <f t="shared" si="14"/>
        <v>5.9525324197756795E-3</v>
      </c>
      <c r="Z73" s="2">
        <f t="shared" si="13"/>
        <v>4.9000000000000101</v>
      </c>
      <c r="AA73" s="2">
        <f t="shared" si="11"/>
        <v>5.9525324197756795E-3</v>
      </c>
      <c r="AB73" s="2"/>
      <c r="AC73" s="2"/>
      <c r="AD73" s="2"/>
      <c r="AE73" s="3">
        <v>1.80000000000001</v>
      </c>
      <c r="AF73" s="3">
        <f t="shared" si="8"/>
        <v>3.80000000000001</v>
      </c>
      <c r="AG73" s="3">
        <f t="shared" si="10"/>
        <v>0.99992765195607491</v>
      </c>
      <c r="AH73" s="3">
        <f t="shared" si="9"/>
        <v>7.8950158300892734E-2</v>
      </c>
      <c r="AI73" s="2"/>
    </row>
    <row r="74" spans="16:35">
      <c r="Q74" s="6"/>
      <c r="R74" s="6"/>
      <c r="S74" s="6"/>
      <c r="T74" s="6"/>
      <c r="U74" s="2"/>
      <c r="V74" s="2"/>
      <c r="W74" s="2">
        <v>3.0000000000000102</v>
      </c>
      <c r="X74" s="2">
        <f t="shared" si="12"/>
        <v>3.0000000000000102</v>
      </c>
      <c r="Y74" s="2">
        <f t="shared" si="14"/>
        <v>4.431848411937874E-3</v>
      </c>
      <c r="Z74" s="2">
        <f t="shared" si="13"/>
        <v>5.0000000000000107</v>
      </c>
      <c r="AA74" s="2">
        <f t="shared" si="11"/>
        <v>4.4318484119378653E-3</v>
      </c>
      <c r="AB74" s="2"/>
      <c r="AC74" s="2"/>
      <c r="AD74" s="2"/>
      <c r="AE74" s="19">
        <v>2.0000000000000102</v>
      </c>
      <c r="AF74" s="19">
        <f t="shared" si="8"/>
        <v>4.0000000000000107</v>
      </c>
      <c r="AG74" s="19">
        <f t="shared" si="10"/>
        <v>0.99996832875816688</v>
      </c>
      <c r="AH74" s="19">
        <f t="shared" si="9"/>
        <v>5.3990966513186911E-2</v>
      </c>
      <c r="AI74" s="2"/>
    </row>
    <row r="75" spans="16:35">
      <c r="Q75" s="6"/>
      <c r="R75" s="6"/>
      <c r="S75" s="6"/>
      <c r="T75" s="6"/>
      <c r="U75" s="2"/>
      <c r="V75" s="2"/>
      <c r="W75" s="2">
        <v>3.1000000000000099</v>
      </c>
      <c r="X75" s="2">
        <f t="shared" si="12"/>
        <v>3.1000000000000099</v>
      </c>
      <c r="Y75" s="2">
        <f t="shared" si="14"/>
        <v>3.2668190561998202E-3</v>
      </c>
      <c r="Z75" s="2">
        <f t="shared" si="13"/>
        <v>5.1000000000000103</v>
      </c>
      <c r="AA75" s="2">
        <f t="shared" si="11"/>
        <v>3.2668190561998172E-3</v>
      </c>
      <c r="AB75" s="2"/>
      <c r="AC75" s="2"/>
      <c r="AD75" s="2"/>
      <c r="AE75" s="3">
        <v>2.2000000000000099</v>
      </c>
      <c r="AF75" s="3">
        <f t="shared" si="8"/>
        <v>4.2000000000000099</v>
      </c>
      <c r="AG75" s="3">
        <f t="shared" si="10"/>
        <v>0.9999866542509841</v>
      </c>
      <c r="AH75" s="3">
        <f t="shared" si="9"/>
        <v>3.5474592846230668E-2</v>
      </c>
      <c r="AI75" s="2"/>
    </row>
    <row r="76" spans="16:35">
      <c r="Q76" s="6"/>
      <c r="R76" s="6"/>
      <c r="S76" s="6"/>
      <c r="T76" s="6"/>
      <c r="U76" s="2"/>
      <c r="V76" s="2"/>
      <c r="W76" s="2">
        <v>3.2000000000000099</v>
      </c>
      <c r="X76" s="2">
        <f t="shared" si="12"/>
        <v>3.2000000000000099</v>
      </c>
      <c r="Y76" s="2">
        <f t="shared" si="14"/>
        <v>2.3840882014647662E-3</v>
      </c>
      <c r="Z76" s="2">
        <f t="shared" si="13"/>
        <v>5.2000000000000099</v>
      </c>
      <c r="AA76" s="2">
        <f t="shared" si="11"/>
        <v>2.3840882014647662E-3</v>
      </c>
      <c r="AB76" s="2"/>
      <c r="AC76" s="2"/>
      <c r="AD76" s="2"/>
      <c r="AE76" s="3">
        <v>2.4000000000000101</v>
      </c>
      <c r="AF76" s="3">
        <f t="shared" si="8"/>
        <v>4.4000000000000101</v>
      </c>
      <c r="AG76" s="3">
        <f t="shared" si="10"/>
        <v>0.99999458745609227</v>
      </c>
      <c r="AH76" s="3">
        <f t="shared" si="9"/>
        <v>2.2394530294842355E-2</v>
      </c>
      <c r="AI76" s="2"/>
    </row>
    <row r="77" spans="16:35">
      <c r="Q77" s="6"/>
      <c r="R77" s="6"/>
      <c r="S77" s="6"/>
      <c r="T77" s="6"/>
      <c r="U77" s="2"/>
      <c r="V77" s="2"/>
      <c r="W77" s="2">
        <v>3.30000000000001</v>
      </c>
      <c r="X77" s="2">
        <f t="shared" si="12"/>
        <v>3.30000000000001</v>
      </c>
      <c r="Y77" s="2">
        <f t="shared" si="14"/>
        <v>1.7225689390536229E-3</v>
      </c>
      <c r="Z77" s="2">
        <f t="shared" si="13"/>
        <v>5.3000000000000096</v>
      </c>
      <c r="AA77" s="2">
        <f t="shared" si="11"/>
        <v>1.7225689390536262E-3</v>
      </c>
      <c r="AB77" s="2"/>
      <c r="AC77" s="2"/>
      <c r="AD77" s="2"/>
      <c r="AE77" s="3">
        <v>2.6000000000000099</v>
      </c>
      <c r="AF77" s="3">
        <f t="shared" si="8"/>
        <v>4.6000000000000103</v>
      </c>
      <c r="AG77" s="3">
        <f t="shared" si="10"/>
        <v>0.9999978875452975</v>
      </c>
      <c r="AH77" s="3">
        <f t="shared" si="9"/>
        <v>1.358296923368525E-2</v>
      </c>
      <c r="AI77" s="2"/>
    </row>
    <row r="78" spans="16:35">
      <c r="Q78" s="6"/>
      <c r="R78" s="6"/>
      <c r="S78" s="6"/>
      <c r="T78" s="6"/>
      <c r="U78" s="2"/>
      <c r="V78" s="2"/>
      <c r="W78" s="2">
        <v>3.4000000000000101</v>
      </c>
      <c r="X78" s="2">
        <f t="shared" si="12"/>
        <v>3.4000000000000101</v>
      </c>
      <c r="Y78" s="2">
        <f t="shared" si="14"/>
        <v>1.2322191684729772E-3</v>
      </c>
      <c r="Z78" s="2">
        <f t="shared" si="13"/>
        <v>5.4000000000000101</v>
      </c>
      <c r="AA78" s="2">
        <f t="shared" si="11"/>
        <v>1.2322191684729772E-3</v>
      </c>
      <c r="AB78" s="2"/>
      <c r="AC78" s="2"/>
      <c r="AD78" s="2"/>
      <c r="AE78" s="3">
        <v>2.80000000000001</v>
      </c>
      <c r="AF78" s="3">
        <f t="shared" si="8"/>
        <v>4.8000000000000096</v>
      </c>
      <c r="AG78" s="3">
        <f t="shared" si="10"/>
        <v>0.99999920667184805</v>
      </c>
      <c r="AH78" s="3">
        <f t="shared" si="9"/>
        <v>7.91545158297975E-3</v>
      </c>
      <c r="AI78" s="2"/>
    </row>
    <row r="79" spans="16:35">
      <c r="Q79" s="6"/>
      <c r="R79" s="6"/>
      <c r="S79" s="6"/>
      <c r="T79" s="6"/>
      <c r="U79" s="2"/>
      <c r="V79" s="2"/>
      <c r="W79" s="2">
        <v>3.5000000000000102</v>
      </c>
      <c r="X79" s="2">
        <f t="shared" si="12"/>
        <v>3.5000000000000102</v>
      </c>
      <c r="Y79" s="2">
        <f t="shared" si="14"/>
        <v>8.7268269504572915E-4</v>
      </c>
      <c r="Z79" s="2">
        <f t="shared" si="13"/>
        <v>5.5000000000000107</v>
      </c>
      <c r="AA79" s="2">
        <f t="shared" si="11"/>
        <v>8.7268269504572763E-4</v>
      </c>
      <c r="AB79" s="2"/>
      <c r="AC79" s="2"/>
      <c r="AD79" s="2"/>
      <c r="AE79" s="19">
        <v>3.0000000000000102</v>
      </c>
      <c r="AF79" s="19">
        <f t="shared" si="8"/>
        <v>5.0000000000000107</v>
      </c>
      <c r="AG79" s="19">
        <f t="shared" si="10"/>
        <v>0.99999971334842808</v>
      </c>
      <c r="AH79" s="19">
        <f t="shared" si="9"/>
        <v>4.4318484119378653E-3</v>
      </c>
      <c r="AI79" s="2"/>
    </row>
    <row r="80" spans="16:35">
      <c r="Q80" s="6"/>
      <c r="R80" s="6"/>
      <c r="S80" s="6"/>
      <c r="T80" s="6"/>
      <c r="U80" s="2"/>
      <c r="V80" s="2"/>
      <c r="W80" s="2">
        <v>3.6000000000000099</v>
      </c>
      <c r="X80" s="2">
        <f t="shared" si="12"/>
        <v>3.6000000000000099</v>
      </c>
      <c r="Y80" s="2">
        <f t="shared" si="14"/>
        <v>6.1190193011375076E-4</v>
      </c>
      <c r="Z80" s="2">
        <f t="shared" si="13"/>
        <v>5.6000000000000103</v>
      </c>
      <c r="AA80" s="2">
        <f t="shared" si="11"/>
        <v>6.1190193011374967E-4</v>
      </c>
      <c r="AB80" s="2"/>
      <c r="AC80" s="2"/>
      <c r="AD80" s="2"/>
      <c r="AE80" s="3">
        <v>3.2000000000000099</v>
      </c>
      <c r="AF80" s="3">
        <f t="shared" si="8"/>
        <v>5.2000000000000099</v>
      </c>
      <c r="AG80" s="3">
        <f t="shared" si="10"/>
        <v>0.99999990035573683</v>
      </c>
      <c r="AH80" s="3">
        <f t="shared" si="9"/>
        <v>2.3840882014647662E-3</v>
      </c>
      <c r="AI80" s="2"/>
    </row>
    <row r="81" spans="17:35">
      <c r="Q81" s="6"/>
      <c r="R81" s="6"/>
      <c r="S81" s="6"/>
      <c r="T81" s="6"/>
      <c r="U81" s="2"/>
      <c r="V81" s="2"/>
      <c r="W81" s="2">
        <v>3.7000000000000099</v>
      </c>
      <c r="X81" s="2">
        <f t="shared" si="12"/>
        <v>3.7000000000000099</v>
      </c>
      <c r="Y81" s="2">
        <f t="shared" si="14"/>
        <v>4.2478027055073593E-4</v>
      </c>
      <c r="Z81" s="2">
        <f t="shared" si="13"/>
        <v>5.7000000000000099</v>
      </c>
      <c r="AA81" s="2">
        <f t="shared" si="11"/>
        <v>4.2478027055073593E-4</v>
      </c>
      <c r="AB81" s="2"/>
      <c r="AC81" s="2"/>
      <c r="AD81" s="2"/>
      <c r="AE81" s="3">
        <v>3.4000000000000101</v>
      </c>
      <c r="AF81" s="3">
        <f t="shared" si="8"/>
        <v>5.4000000000000101</v>
      </c>
      <c r="AG81" s="3">
        <f t="shared" si="10"/>
        <v>0.99999996667955149</v>
      </c>
      <c r="AH81" s="3">
        <f t="shared" si="9"/>
        <v>1.2322191684729772E-3</v>
      </c>
      <c r="AI81" s="2"/>
    </row>
    <row r="82" spans="17:35">
      <c r="Q82" s="6"/>
      <c r="R82" s="6"/>
      <c r="S82" s="6"/>
      <c r="T82" s="6"/>
      <c r="U82" s="2"/>
      <c r="V82" s="2"/>
      <c r="W82" s="2">
        <v>3.80000000000001</v>
      </c>
      <c r="X82" s="2">
        <f t="shared" si="12"/>
        <v>3.80000000000001</v>
      </c>
      <c r="Y82" s="2">
        <f t="shared" si="14"/>
        <v>2.919469257914491E-4</v>
      </c>
      <c r="Z82" s="2">
        <f t="shared" si="13"/>
        <v>5.8000000000000096</v>
      </c>
      <c r="AA82" s="2">
        <f t="shared" si="11"/>
        <v>2.9194692579144965E-4</v>
      </c>
      <c r="AB82" s="2"/>
      <c r="AC82" s="2"/>
      <c r="AD82" s="2"/>
      <c r="AE82" s="3">
        <v>3.6000000000000099</v>
      </c>
      <c r="AF82" s="3">
        <f t="shared" si="8"/>
        <v>5.6000000000000103</v>
      </c>
      <c r="AG82" s="3">
        <f t="shared" si="10"/>
        <v>0.99999998928240974</v>
      </c>
      <c r="AH82" s="3">
        <f t="shared" si="9"/>
        <v>6.1190193011374967E-4</v>
      </c>
      <c r="AI82" s="2"/>
    </row>
    <row r="83" spans="17:35">
      <c r="Q83" s="6"/>
      <c r="R83" s="6"/>
      <c r="S83" s="6"/>
      <c r="T83" s="6"/>
      <c r="U83" s="2"/>
      <c r="V83" s="2"/>
      <c r="W83" s="2">
        <v>3.9000000000000101</v>
      </c>
      <c r="X83" s="2">
        <f t="shared" si="12"/>
        <v>3.9000000000000101</v>
      </c>
      <c r="Y83" s="2">
        <f t="shared" si="14"/>
        <v>1.9865547139276475E-4</v>
      </c>
      <c r="Z83" s="2">
        <f t="shared" si="13"/>
        <v>5.9000000000000101</v>
      </c>
      <c r="AA83" s="2">
        <f t="shared" si="11"/>
        <v>1.9865547139276475E-4</v>
      </c>
      <c r="AB83" s="2"/>
      <c r="AC83" s="2"/>
      <c r="AD83" s="2"/>
      <c r="AE83" s="3">
        <v>3.80000000000001</v>
      </c>
      <c r="AF83" s="3">
        <f t="shared" si="8"/>
        <v>5.8000000000000096</v>
      </c>
      <c r="AG83" s="3">
        <f t="shared" si="10"/>
        <v>0.99999999668425399</v>
      </c>
      <c r="AH83" s="3">
        <f t="shared" si="9"/>
        <v>2.9194692579144965E-4</v>
      </c>
      <c r="AI83" s="2"/>
    </row>
    <row r="84" spans="17:35">
      <c r="Q84" s="6"/>
      <c r="R84" s="6"/>
      <c r="S84" s="6"/>
      <c r="T84" s="6"/>
      <c r="U84" s="2"/>
      <c r="V84" s="2"/>
      <c r="W84" s="2">
        <v>4.0000000000000098</v>
      </c>
      <c r="X84" s="2">
        <f t="shared" si="12"/>
        <v>4.0000000000000098</v>
      </c>
      <c r="Y84" s="2">
        <f t="shared" si="14"/>
        <v>1.3383022576488014E-4</v>
      </c>
      <c r="Z84" s="2">
        <f t="shared" si="13"/>
        <v>6.0000000000000098</v>
      </c>
      <c r="AA84" s="2">
        <f t="shared" si="11"/>
        <v>1.3383022576488014E-4</v>
      </c>
      <c r="AB84" s="2"/>
      <c r="AC84" s="2"/>
      <c r="AD84" s="2"/>
      <c r="AE84" s="3">
        <v>4.0000000000000098</v>
      </c>
      <c r="AF84" s="3">
        <f t="shared" si="8"/>
        <v>6.0000000000000098</v>
      </c>
      <c r="AG84" s="3">
        <f t="shared" si="10"/>
        <v>0.9999999990134123</v>
      </c>
      <c r="AH84" s="3">
        <f t="shared" si="9"/>
        <v>1.3383022576488014E-4</v>
      </c>
      <c r="AI84" s="2"/>
    </row>
    <row r="85" spans="17:35">
      <c r="Q85" s="6"/>
      <c r="R85" s="6"/>
      <c r="S85" s="6"/>
      <c r="T85" s="6"/>
      <c r="U85" s="2"/>
      <c r="V85" s="2"/>
      <c r="W85" s="2">
        <v>4.1000000000000103</v>
      </c>
      <c r="X85" s="2">
        <f t="shared" si="12"/>
        <v>4.1000000000000103</v>
      </c>
      <c r="Y85" s="2">
        <f t="shared" si="14"/>
        <v>8.926165717712912E-5</v>
      </c>
      <c r="Z85" s="2">
        <f t="shared" si="13"/>
        <v>6.1000000000000103</v>
      </c>
      <c r="AA85" s="2">
        <f t="shared" si="11"/>
        <v>8.926165717712912E-5</v>
      </c>
      <c r="AB85" s="2"/>
      <c r="AC85" s="2"/>
      <c r="AD85" s="2"/>
      <c r="AE85" s="3"/>
      <c r="AF85" s="3"/>
      <c r="AG85" s="3"/>
      <c r="AH85" s="3"/>
      <c r="AI85" s="2"/>
    </row>
    <row r="86" spans="17:35">
      <c r="Q86" s="6"/>
      <c r="R86" s="6"/>
      <c r="S86" s="6"/>
      <c r="T86" s="6"/>
      <c r="U86" s="2"/>
      <c r="V86" s="2"/>
      <c r="W86" s="2">
        <v>4.2000000000000099</v>
      </c>
      <c r="X86" s="2">
        <f t="shared" si="12"/>
        <v>4.2000000000000099</v>
      </c>
      <c r="Y86" s="2">
        <f t="shared" si="14"/>
        <v>5.8943067756537443E-5</v>
      </c>
      <c r="Z86" s="2">
        <f t="shared" si="13"/>
        <v>6.2000000000000099</v>
      </c>
      <c r="AA86" s="2">
        <f t="shared" si="11"/>
        <v>5.8943067756537443E-5</v>
      </c>
      <c r="AB86" s="2"/>
      <c r="AC86" s="2"/>
      <c r="AD86" s="2"/>
      <c r="AE86" s="3"/>
      <c r="AF86" s="3"/>
      <c r="AG86" s="3"/>
      <c r="AH86" s="3"/>
      <c r="AI86" s="2"/>
    </row>
    <row r="87" spans="17:35">
      <c r="Q87" s="6"/>
      <c r="R87" s="6"/>
      <c r="S87" s="6"/>
      <c r="T87" s="6"/>
      <c r="U87" s="2"/>
      <c r="V87" s="2"/>
      <c r="W87" s="2">
        <v>4.3000000000000096</v>
      </c>
      <c r="X87" s="2">
        <f t="shared" si="12"/>
        <v>4.3000000000000096</v>
      </c>
      <c r="Y87" s="2">
        <f t="shared" si="14"/>
        <v>3.853519674208549E-5</v>
      </c>
      <c r="Z87" s="2">
        <f t="shared" si="13"/>
        <v>6.3000000000000096</v>
      </c>
      <c r="AA87" s="2">
        <f t="shared" si="11"/>
        <v>3.853519674208549E-5</v>
      </c>
      <c r="AB87" s="2"/>
      <c r="AC87" s="2"/>
      <c r="AD87" s="2"/>
      <c r="AE87" s="3"/>
      <c r="AF87" s="3"/>
      <c r="AG87" s="3"/>
      <c r="AH87" s="3"/>
      <c r="AI87" s="2"/>
    </row>
    <row r="88" spans="17:35">
      <c r="Q88" s="6"/>
      <c r="R88" s="6"/>
      <c r="S88" s="6"/>
      <c r="T88" s="6"/>
      <c r="U88" s="2"/>
      <c r="V88" s="2"/>
      <c r="W88" s="2">
        <v>4.4000000000000101</v>
      </c>
      <c r="X88" s="2">
        <f t="shared" si="12"/>
        <v>4.4000000000000101</v>
      </c>
      <c r="Y88" s="2">
        <f t="shared" si="14"/>
        <v>2.4942471290052468E-5</v>
      </c>
      <c r="Z88" s="2">
        <f t="shared" si="13"/>
        <v>6.4000000000000101</v>
      </c>
      <c r="AA88" s="2">
        <f t="shared" si="11"/>
        <v>2.4942471290052468E-5</v>
      </c>
      <c r="AB88" s="2"/>
      <c r="AC88" s="2"/>
      <c r="AD88" s="2"/>
      <c r="AE88" s="3"/>
      <c r="AF88" s="3"/>
      <c r="AG88" s="3"/>
      <c r="AH88" s="3"/>
      <c r="AI88" s="2"/>
    </row>
    <row r="89" spans="17:35">
      <c r="Q89" s="6"/>
      <c r="R89" s="6"/>
      <c r="S89" s="6"/>
      <c r="T89" s="6"/>
      <c r="U89" s="2"/>
      <c r="V89" s="2"/>
      <c r="W89" s="2">
        <v>4.5000000000000098</v>
      </c>
      <c r="X89" s="2">
        <f t="shared" si="12"/>
        <v>4.5000000000000098</v>
      </c>
      <c r="Y89" s="2">
        <f t="shared" si="14"/>
        <v>1.5983741106904766E-5</v>
      </c>
      <c r="Z89" s="2">
        <f t="shared" si="13"/>
        <v>6.5000000000000098</v>
      </c>
      <c r="AA89" s="2">
        <f t="shared" si="11"/>
        <v>1.5983741106904766E-5</v>
      </c>
      <c r="AB89" s="2"/>
      <c r="AC89" s="2"/>
      <c r="AD89" s="2"/>
      <c r="AE89" s="3"/>
      <c r="AF89" s="3"/>
      <c r="AG89" s="3"/>
      <c r="AH89" s="3"/>
      <c r="AI89" s="2"/>
    </row>
    <row r="90" spans="17:35">
      <c r="Q90" s="6"/>
      <c r="R90" s="6"/>
      <c r="S90" s="6"/>
      <c r="T90" s="6"/>
      <c r="U90" s="2"/>
      <c r="V90" s="2"/>
      <c r="W90" s="2">
        <v>4.6000000000000103</v>
      </c>
      <c r="X90" s="2">
        <f t="shared" si="12"/>
        <v>4.6000000000000103</v>
      </c>
      <c r="Y90" s="2">
        <f t="shared" si="14"/>
        <v>1.0140852065486255E-5</v>
      </c>
      <c r="Z90" s="2">
        <f t="shared" si="13"/>
        <v>6.6000000000000103</v>
      </c>
      <c r="AA90" s="2">
        <f t="shared" si="11"/>
        <v>1.0140852065486255E-5</v>
      </c>
      <c r="AB90" s="2"/>
      <c r="AC90" s="2"/>
      <c r="AD90" s="2"/>
      <c r="AE90" s="3"/>
      <c r="AF90" s="3"/>
      <c r="AG90" s="3"/>
      <c r="AH90" s="3"/>
      <c r="AI90" s="2"/>
    </row>
    <row r="91" spans="17:35">
      <c r="Q91" s="6"/>
      <c r="R91" s="6"/>
      <c r="S91" s="6"/>
      <c r="T91" s="6"/>
      <c r="U91" s="2"/>
      <c r="V91" s="2"/>
      <c r="W91" s="2">
        <v>4.7000000000000099</v>
      </c>
      <c r="X91" s="2">
        <f t="shared" si="12"/>
        <v>4.7000000000000099</v>
      </c>
      <c r="Y91" s="2">
        <f t="shared" si="14"/>
        <v>6.369825178866807E-6</v>
      </c>
      <c r="Z91" s="2">
        <f t="shared" si="13"/>
        <v>6.7000000000000099</v>
      </c>
      <c r="AA91" s="2">
        <f t="shared" si="11"/>
        <v>6.369825178866807E-6</v>
      </c>
      <c r="AB91" s="2"/>
      <c r="AC91" s="2"/>
      <c r="AD91" s="2"/>
      <c r="AE91" s="3"/>
      <c r="AF91" s="3"/>
      <c r="AG91" s="3"/>
      <c r="AH91" s="3"/>
      <c r="AI91" s="2"/>
    </row>
    <row r="92" spans="17:35">
      <c r="Q92" s="6"/>
      <c r="R92" s="6"/>
      <c r="S92" s="6"/>
      <c r="T92" s="6"/>
      <c r="U92" s="2"/>
      <c r="V92" s="2"/>
      <c r="W92" s="2">
        <v>4.8000000000000096</v>
      </c>
      <c r="X92" s="2">
        <f t="shared" si="12"/>
        <v>4.8000000000000096</v>
      </c>
      <c r="Y92" s="2">
        <f t="shared" si="14"/>
        <v>3.9612990910318923E-6</v>
      </c>
      <c r="Z92" s="2">
        <f t="shared" si="13"/>
        <v>6.8000000000000096</v>
      </c>
      <c r="AA92" s="2">
        <f t="shared" si="11"/>
        <v>3.9612990910318923E-6</v>
      </c>
      <c r="AB92" s="2"/>
      <c r="AC92" s="2"/>
      <c r="AD92" s="2"/>
      <c r="AE92" s="3"/>
      <c r="AF92" s="3"/>
      <c r="AG92" s="3"/>
      <c r="AH92" s="3"/>
      <c r="AI92" s="2"/>
    </row>
    <row r="93" spans="17:35">
      <c r="Q93" s="6"/>
      <c r="R93" s="6"/>
      <c r="S93" s="6"/>
      <c r="T93" s="6"/>
      <c r="U93" s="2"/>
      <c r="V93" s="2"/>
      <c r="W93" s="2">
        <v>4.9000000000000101</v>
      </c>
      <c r="X93" s="2">
        <f t="shared" si="12"/>
        <v>4.9000000000000101</v>
      </c>
      <c r="Y93" s="2">
        <f t="shared" si="14"/>
        <v>2.4389607458932395E-6</v>
      </c>
      <c r="Z93" s="2">
        <f t="shared" si="13"/>
        <v>6.9000000000000101</v>
      </c>
      <c r="AA93" s="2">
        <f t="shared" si="11"/>
        <v>2.4389607458932395E-6</v>
      </c>
      <c r="AB93" s="2"/>
      <c r="AC93" s="2"/>
      <c r="AD93" s="2"/>
      <c r="AE93" s="3"/>
      <c r="AF93" s="3"/>
      <c r="AG93" s="3"/>
      <c r="AH93" s="3"/>
      <c r="AI93" s="2"/>
    </row>
    <row r="94" spans="17:35">
      <c r="Q94" s="6"/>
      <c r="R94" s="6"/>
      <c r="S94" s="6"/>
      <c r="T94" s="6"/>
      <c r="U94" s="2"/>
      <c r="V94" s="2"/>
      <c r="W94" s="2">
        <v>5.0000000000000098</v>
      </c>
      <c r="X94" s="2">
        <f t="shared" si="12"/>
        <v>5.0000000000000098</v>
      </c>
      <c r="Y94" s="2">
        <f t="shared" si="14"/>
        <v>1.4867195147342238E-6</v>
      </c>
      <c r="Z94" s="2">
        <f t="shared" si="13"/>
        <v>7.0000000000000098</v>
      </c>
      <c r="AA94" s="2">
        <f t="shared" si="11"/>
        <v>1.4867195147342238E-6</v>
      </c>
      <c r="AB94" s="2"/>
      <c r="AC94" s="2"/>
      <c r="AD94" s="2"/>
      <c r="AE94" s="3"/>
      <c r="AF94" s="3"/>
      <c r="AG94" s="3"/>
      <c r="AH94" s="3"/>
      <c r="AI94" s="2"/>
    </row>
    <row r="95" spans="17:35">
      <c r="Q95" s="6"/>
      <c r="R95" s="6"/>
      <c r="S95" s="6"/>
      <c r="T95" s="6"/>
      <c r="U95" s="2"/>
      <c r="V95" s="2"/>
      <c r="W95" s="2">
        <v>5.1000000000000103</v>
      </c>
      <c r="X95" s="2">
        <f t="shared" si="12"/>
        <v>5.1000000000000103</v>
      </c>
      <c r="Y95" s="2">
        <f t="shared" si="14"/>
        <v>8.9724351623828588E-7</v>
      </c>
      <c r="Z95" s="2">
        <f t="shared" si="13"/>
        <v>7.1000000000000103</v>
      </c>
      <c r="AA95" s="2">
        <f t="shared" si="11"/>
        <v>8.9724351623828588E-7</v>
      </c>
      <c r="AB95" s="2"/>
      <c r="AC95" s="2"/>
      <c r="AD95" s="2"/>
      <c r="AE95" s="3"/>
      <c r="AF95" s="3"/>
      <c r="AG95" s="3"/>
      <c r="AH95" s="3"/>
      <c r="AI95" s="2"/>
    </row>
    <row r="96" spans="17:35">
      <c r="Q96" s="6"/>
      <c r="R96" s="6"/>
      <c r="S96" s="6"/>
      <c r="T96" s="6"/>
      <c r="U96" s="2"/>
      <c r="V96" s="2"/>
      <c r="W96" s="2">
        <v>5.2000000000000099</v>
      </c>
      <c r="X96" s="2">
        <f t="shared" si="12"/>
        <v>5.2000000000000099</v>
      </c>
      <c r="Y96" s="2">
        <f t="shared" si="14"/>
        <v>5.3610353446973477E-7</v>
      </c>
      <c r="Z96" s="2">
        <f t="shared" si="13"/>
        <v>7.2000000000000099</v>
      </c>
      <c r="AA96" s="2">
        <f t="shared" si="11"/>
        <v>5.3610353446973477E-7</v>
      </c>
      <c r="AB96" s="2"/>
      <c r="AC96" s="2"/>
      <c r="AD96" s="2"/>
      <c r="AE96" s="3"/>
      <c r="AF96" s="3"/>
      <c r="AG96" s="3"/>
      <c r="AH96" s="3"/>
      <c r="AI96" s="2"/>
    </row>
    <row r="97" spans="17:35">
      <c r="Q97" s="6"/>
      <c r="R97" s="6"/>
      <c r="S97" s="6"/>
      <c r="T97" s="6"/>
      <c r="U97" s="2"/>
      <c r="V97" s="2"/>
      <c r="W97" s="2">
        <v>5.3000000000000096</v>
      </c>
      <c r="X97" s="2">
        <f t="shared" si="12"/>
        <v>5.3000000000000096</v>
      </c>
      <c r="Y97" s="2">
        <f t="shared" si="14"/>
        <v>3.1713492167158123E-7</v>
      </c>
      <c r="Z97" s="2">
        <f t="shared" si="13"/>
        <v>7.3000000000000096</v>
      </c>
      <c r="AA97" s="2">
        <f t="shared" si="11"/>
        <v>3.1713492167158123E-7</v>
      </c>
      <c r="AB97" s="2"/>
      <c r="AC97" s="2"/>
      <c r="AD97" s="2"/>
      <c r="AE97" s="3"/>
      <c r="AF97" s="3"/>
      <c r="AG97" s="3"/>
      <c r="AH97" s="3"/>
      <c r="AI97" s="2"/>
    </row>
    <row r="98" spans="17:35">
      <c r="Q98" s="6"/>
      <c r="R98" s="6"/>
      <c r="S98" s="6"/>
      <c r="T98" s="6"/>
      <c r="U98" s="2"/>
      <c r="V98" s="2"/>
      <c r="W98" s="2">
        <v>5.4000000000000101</v>
      </c>
      <c r="X98" s="2">
        <f t="shared" si="12"/>
        <v>5.4000000000000101</v>
      </c>
      <c r="Y98" s="2">
        <f t="shared" si="14"/>
        <v>1.8573618445551907E-7</v>
      </c>
      <c r="Z98" s="2">
        <f t="shared" si="13"/>
        <v>7.4000000000000101</v>
      </c>
      <c r="AA98" s="2">
        <f t="shared" si="11"/>
        <v>1.8573618445551907E-7</v>
      </c>
      <c r="AB98" s="2"/>
      <c r="AC98" s="2"/>
      <c r="AD98" s="2"/>
      <c r="AE98" s="3"/>
      <c r="AF98" s="3"/>
      <c r="AG98" s="3"/>
      <c r="AH98" s="3"/>
      <c r="AI98" s="2"/>
    </row>
    <row r="99" spans="17:35">
      <c r="Q99" s="6"/>
      <c r="R99" s="6"/>
      <c r="S99" s="6"/>
      <c r="T99" s="6"/>
      <c r="U99" s="2"/>
      <c r="V99" s="2"/>
      <c r="W99" s="2">
        <v>5.5000000000000098</v>
      </c>
      <c r="X99" s="2">
        <f t="shared" si="12"/>
        <v>5.5000000000000098</v>
      </c>
      <c r="Y99" s="2">
        <f t="shared" si="14"/>
        <v>1.0769760042542703E-7</v>
      </c>
      <c r="Z99" s="2">
        <f t="shared" si="13"/>
        <v>7.5000000000000098</v>
      </c>
      <c r="AA99" s="2">
        <f t="shared" si="11"/>
        <v>1.0769760042542703E-7</v>
      </c>
      <c r="AB99" s="2"/>
      <c r="AC99" s="2"/>
      <c r="AD99" s="2"/>
      <c r="AE99" s="3"/>
      <c r="AF99" s="3"/>
      <c r="AG99" s="3"/>
      <c r="AH99" s="3"/>
      <c r="AI99" s="2"/>
    </row>
    <row r="100" spans="17:35">
      <c r="Q100" s="6"/>
      <c r="R100" s="6"/>
      <c r="S100" s="6"/>
      <c r="T100" s="6"/>
      <c r="U100" s="2"/>
      <c r="V100" s="2"/>
      <c r="W100" s="2">
        <v>5.6000000000000103</v>
      </c>
      <c r="X100" s="2">
        <f t="shared" si="12"/>
        <v>5.6000000000000103</v>
      </c>
      <c r="Y100" s="2">
        <f t="shared" si="14"/>
        <v>6.1826205001654827E-8</v>
      </c>
      <c r="Z100" s="2">
        <f t="shared" si="13"/>
        <v>7.6000000000000103</v>
      </c>
      <c r="AA100" s="2">
        <f t="shared" ref="AA100:AA131" si="15">NORMDIST(Z100,$F$3,$F$7,0)</f>
        <v>6.1826205001654827E-8</v>
      </c>
      <c r="AB100" s="2"/>
      <c r="AC100" s="2"/>
      <c r="AD100" s="2"/>
      <c r="AE100" s="3"/>
      <c r="AF100" s="3"/>
      <c r="AG100" s="3"/>
      <c r="AH100" s="3"/>
      <c r="AI100" s="2"/>
    </row>
    <row r="101" spans="17:35">
      <c r="Q101" s="6"/>
      <c r="R101" s="6"/>
      <c r="S101" s="6"/>
      <c r="T101" s="6"/>
      <c r="U101" s="2"/>
      <c r="V101" s="2"/>
      <c r="W101" s="2">
        <v>5.7000000000000099</v>
      </c>
      <c r="X101" s="2">
        <f t="shared" si="12"/>
        <v>5.7000000000000099</v>
      </c>
      <c r="Y101" s="2">
        <f t="shared" si="14"/>
        <v>3.5139550948202342E-8</v>
      </c>
      <c r="Z101" s="2">
        <f t="shared" si="13"/>
        <v>7.7000000000000099</v>
      </c>
      <c r="AA101" s="2">
        <f t="shared" si="15"/>
        <v>3.5139550948202342E-8</v>
      </c>
      <c r="AB101" s="2"/>
      <c r="AC101" s="2"/>
      <c r="AD101" s="2"/>
      <c r="AE101" s="3"/>
      <c r="AF101" s="3"/>
      <c r="AG101" s="3"/>
      <c r="AH101" s="3"/>
      <c r="AI101" s="2"/>
    </row>
    <row r="102" spans="17:35">
      <c r="Q102" s="6"/>
      <c r="R102" s="6"/>
      <c r="S102" s="6"/>
      <c r="T102" s="6"/>
      <c r="U102" s="2"/>
      <c r="V102" s="2"/>
      <c r="W102" s="2">
        <v>5.8000000000000096</v>
      </c>
      <c r="X102" s="2">
        <f t="shared" si="12"/>
        <v>5.8000000000000096</v>
      </c>
      <c r="Y102" s="2">
        <f t="shared" si="14"/>
        <v>1.9773196406243547E-8</v>
      </c>
      <c r="Z102" s="2">
        <f t="shared" si="13"/>
        <v>7.8000000000000096</v>
      </c>
      <c r="AA102" s="2">
        <f t="shared" si="15"/>
        <v>1.9773196406243547E-8</v>
      </c>
      <c r="AB102" s="2"/>
      <c r="AC102" s="2"/>
      <c r="AD102" s="2"/>
      <c r="AE102" s="3"/>
      <c r="AF102" s="3"/>
      <c r="AG102" s="3"/>
      <c r="AH102" s="3"/>
      <c r="AI102" s="2"/>
    </row>
    <row r="103" spans="17:35">
      <c r="Q103" s="6"/>
      <c r="R103" s="6"/>
      <c r="S103" s="6"/>
      <c r="T103" s="6"/>
      <c r="U103" s="2"/>
      <c r="V103" s="2"/>
      <c r="W103" s="2">
        <v>5.9000000000000101</v>
      </c>
      <c r="X103" s="2">
        <f t="shared" si="12"/>
        <v>5.9000000000000101</v>
      </c>
      <c r="Y103" s="2">
        <f t="shared" si="14"/>
        <v>1.1015763624681683E-8</v>
      </c>
      <c r="Z103" s="2">
        <f t="shared" si="13"/>
        <v>7.9000000000000101</v>
      </c>
      <c r="AA103" s="2">
        <f t="shared" si="15"/>
        <v>1.1015763624681683E-8</v>
      </c>
      <c r="AB103" s="2"/>
      <c r="AC103" s="2"/>
      <c r="AD103" s="2"/>
      <c r="AE103" s="3"/>
      <c r="AF103" s="3"/>
      <c r="AG103" s="3"/>
      <c r="AH103" s="3"/>
      <c r="AI103" s="2"/>
    </row>
    <row r="104" spans="17:35">
      <c r="Q104" s="6"/>
      <c r="R104" s="6"/>
      <c r="S104" s="6"/>
      <c r="T104" s="6"/>
      <c r="U104" s="2"/>
      <c r="V104" s="2"/>
      <c r="W104" s="2">
        <v>6</v>
      </c>
      <c r="X104" s="2">
        <f t="shared" si="12"/>
        <v>6</v>
      </c>
      <c r="Y104" s="2">
        <f t="shared" si="14"/>
        <v>6.0758828498232861E-9</v>
      </c>
      <c r="Z104" s="2">
        <f t="shared" si="13"/>
        <v>8</v>
      </c>
      <c r="AA104" s="2">
        <f t="shared" si="15"/>
        <v>6.0758828498232861E-9</v>
      </c>
      <c r="AB104" s="2"/>
      <c r="AC104" s="2"/>
      <c r="AD104" s="2"/>
      <c r="AE104" s="3"/>
      <c r="AF104" s="3"/>
      <c r="AG104" s="3"/>
      <c r="AH104" s="3"/>
      <c r="AI104" s="2"/>
    </row>
    <row r="105" spans="17:35">
      <c r="Q105" s="6"/>
      <c r="R105" s="6"/>
      <c r="S105" s="6"/>
      <c r="T105" s="6"/>
      <c r="U105" s="2"/>
      <c r="V105" s="2"/>
      <c r="W105" s="2">
        <v>6.1</v>
      </c>
      <c r="X105" s="2">
        <f t="shared" si="12"/>
        <v>6.1</v>
      </c>
      <c r="Y105" s="2">
        <f t="shared" si="14"/>
        <v>3.3178842435473049E-9</v>
      </c>
      <c r="Z105" s="2">
        <f t="shared" si="13"/>
        <v>8.1</v>
      </c>
      <c r="AA105" s="2">
        <f t="shared" si="15"/>
        <v>3.3178842435473049E-9</v>
      </c>
      <c r="AB105" s="2"/>
      <c r="AC105" s="2"/>
      <c r="AD105" s="2"/>
      <c r="AE105" s="3"/>
      <c r="AF105" s="3"/>
      <c r="AG105" s="3"/>
      <c r="AH105" s="3"/>
      <c r="AI105" s="2"/>
    </row>
    <row r="106" spans="17:35">
      <c r="Q106" s="6"/>
      <c r="R106" s="6"/>
      <c r="S106" s="6"/>
      <c r="T106" s="6"/>
      <c r="U106" s="2"/>
      <c r="V106" s="2"/>
      <c r="W106" s="2">
        <v>6.2</v>
      </c>
      <c r="X106" s="2">
        <f t="shared" si="12"/>
        <v>6.2</v>
      </c>
      <c r="Y106" s="2">
        <f t="shared" si="14"/>
        <v>1.7937839079640794E-9</v>
      </c>
      <c r="Z106" s="2">
        <f t="shared" si="13"/>
        <v>8.1999999999999993</v>
      </c>
      <c r="AA106" s="2">
        <f t="shared" si="15"/>
        <v>1.7937839079640922E-9</v>
      </c>
      <c r="AB106" s="2"/>
      <c r="AC106" s="2"/>
      <c r="AD106" s="2"/>
      <c r="AE106" s="3"/>
      <c r="AF106" s="3"/>
      <c r="AG106" s="3"/>
      <c r="AH106" s="3"/>
      <c r="AI106" s="2"/>
    </row>
    <row r="107" spans="17:35">
      <c r="Q107" s="6"/>
      <c r="R107" s="6"/>
      <c r="S107" s="6"/>
      <c r="T107" s="6"/>
      <c r="U107" s="2"/>
      <c r="V107" s="2"/>
      <c r="W107" s="2">
        <v>6.3</v>
      </c>
      <c r="X107" s="2">
        <f t="shared" si="12"/>
        <v>6.3</v>
      </c>
      <c r="Y107" s="2">
        <f t="shared" si="14"/>
        <v>9.6014333703123363E-10</v>
      </c>
      <c r="Z107" s="2">
        <f t="shared" si="13"/>
        <v>8.3000000000000007</v>
      </c>
      <c r="AA107" s="2">
        <f t="shared" si="15"/>
        <v>9.601433370312266E-10</v>
      </c>
      <c r="AB107" s="2"/>
      <c r="AC107" s="2"/>
      <c r="AD107" s="2"/>
      <c r="AE107" s="3"/>
      <c r="AF107" s="3"/>
      <c r="AG107" s="3"/>
      <c r="AH107" s="3"/>
      <c r="AI107" s="2"/>
    </row>
    <row r="108" spans="17:35">
      <c r="Q108" s="6"/>
      <c r="R108" s="6"/>
      <c r="S108" s="6"/>
      <c r="T108" s="6"/>
      <c r="U108" s="2"/>
      <c r="V108" s="2"/>
      <c r="W108" s="2">
        <v>6.4</v>
      </c>
      <c r="X108" s="2">
        <f t="shared" si="12"/>
        <v>6.4</v>
      </c>
      <c r="Y108" s="2">
        <f t="shared" si="14"/>
        <v>5.0881402816450389E-10</v>
      </c>
      <c r="Z108" s="2">
        <f t="shared" si="13"/>
        <v>8.4</v>
      </c>
      <c r="AA108" s="2">
        <f t="shared" si="15"/>
        <v>5.0881402816450389E-10</v>
      </c>
      <c r="AB108" s="2"/>
      <c r="AC108" s="2"/>
      <c r="AD108" s="2"/>
      <c r="AE108" s="3"/>
      <c r="AF108" s="3"/>
      <c r="AG108" s="3"/>
      <c r="AH108" s="3"/>
      <c r="AI108" s="2"/>
    </row>
    <row r="109" spans="17:35">
      <c r="Q109" s="6"/>
      <c r="R109" s="6"/>
      <c r="S109" s="6"/>
      <c r="T109" s="6"/>
      <c r="U109" s="2"/>
      <c r="V109" s="2"/>
      <c r="W109" s="2">
        <v>6.5</v>
      </c>
      <c r="X109" s="2">
        <f t="shared" si="12"/>
        <v>6.5</v>
      </c>
      <c r="Y109" s="2">
        <f t="shared" si="14"/>
        <v>2.6695566147628519E-10</v>
      </c>
      <c r="Z109" s="2">
        <f t="shared" si="13"/>
        <v>8.5</v>
      </c>
      <c r="AA109" s="2">
        <f t="shared" si="15"/>
        <v>2.6695566147628519E-10</v>
      </c>
      <c r="AB109" s="2"/>
      <c r="AC109" s="2"/>
      <c r="AD109" s="2"/>
      <c r="AE109" s="3"/>
      <c r="AF109" s="3"/>
      <c r="AG109" s="3"/>
      <c r="AH109" s="3"/>
      <c r="AI109" s="2"/>
    </row>
    <row r="110" spans="17:35">
      <c r="Q110" s="6"/>
      <c r="R110" s="6"/>
      <c r="S110" s="6"/>
      <c r="T110" s="6"/>
      <c r="U110" s="2"/>
      <c r="V110" s="2"/>
      <c r="W110" s="2">
        <v>6.6</v>
      </c>
      <c r="X110" s="2">
        <f t="shared" si="12"/>
        <v>6.6</v>
      </c>
      <c r="Y110" s="2">
        <f t="shared" si="14"/>
        <v>1.3866799941653172E-10</v>
      </c>
      <c r="Z110" s="2">
        <f t="shared" si="13"/>
        <v>8.6</v>
      </c>
      <c r="AA110" s="2">
        <f t="shared" si="15"/>
        <v>1.3866799941653172E-10</v>
      </c>
      <c r="AB110" s="2"/>
      <c r="AC110" s="2"/>
      <c r="AD110" s="2"/>
      <c r="AE110" s="3"/>
      <c r="AF110" s="3"/>
      <c r="AG110" s="3"/>
      <c r="AH110" s="3"/>
      <c r="AI110" s="2"/>
    </row>
    <row r="111" spans="17:35">
      <c r="Q111" s="6"/>
      <c r="R111" s="6"/>
      <c r="S111" s="6"/>
      <c r="T111" s="6"/>
      <c r="U111" s="2"/>
      <c r="V111" s="2"/>
      <c r="W111" s="2">
        <v>6.7</v>
      </c>
      <c r="X111" s="2">
        <f t="shared" si="12"/>
        <v>6.7</v>
      </c>
      <c r="Y111" s="2">
        <f t="shared" si="14"/>
        <v>7.1313281239960764E-11</v>
      </c>
      <c r="Z111" s="2">
        <f t="shared" si="13"/>
        <v>8.6999999999999993</v>
      </c>
      <c r="AA111" s="2">
        <f t="shared" si="15"/>
        <v>7.1313281239961009E-11</v>
      </c>
      <c r="AB111" s="2"/>
      <c r="AC111" s="2"/>
      <c r="AD111" s="2"/>
      <c r="AE111" s="3"/>
      <c r="AF111" s="3"/>
      <c r="AG111" s="3"/>
      <c r="AH111" s="3"/>
      <c r="AI111" s="2"/>
    </row>
    <row r="112" spans="17:35">
      <c r="Q112" s="6"/>
      <c r="R112" s="6"/>
      <c r="S112" s="6"/>
      <c r="T112" s="6"/>
      <c r="U112" s="2"/>
      <c r="V112" s="2"/>
      <c r="W112" s="2">
        <v>6.8</v>
      </c>
      <c r="X112" s="2">
        <f t="shared" si="12"/>
        <v>6.8</v>
      </c>
      <c r="Y112" s="2">
        <f t="shared" si="14"/>
        <v>3.6309615017918004E-11</v>
      </c>
      <c r="Z112" s="2">
        <f t="shared" si="13"/>
        <v>8.8000000000000007</v>
      </c>
      <c r="AA112" s="2">
        <f t="shared" si="15"/>
        <v>3.6309615017917752E-11</v>
      </c>
      <c r="AB112" s="2"/>
      <c r="AC112" s="2"/>
      <c r="AD112" s="2"/>
      <c r="AE112" s="3"/>
      <c r="AF112" s="3"/>
      <c r="AG112" s="3"/>
      <c r="AH112" s="3"/>
      <c r="AI112" s="2"/>
    </row>
    <row r="113" spans="17:35">
      <c r="Q113" s="6"/>
      <c r="R113" s="6"/>
      <c r="S113" s="6"/>
      <c r="T113" s="6"/>
      <c r="U113" s="2"/>
      <c r="V113" s="2"/>
      <c r="W113" s="2">
        <v>6.9</v>
      </c>
      <c r="X113" s="2">
        <f t="shared" si="12"/>
        <v>6.9</v>
      </c>
      <c r="Y113" s="2">
        <f t="shared" si="14"/>
        <v>1.8303322170155714E-11</v>
      </c>
      <c r="Z113" s="2">
        <f t="shared" si="13"/>
        <v>8.9</v>
      </c>
      <c r="AA113" s="2">
        <f t="shared" si="15"/>
        <v>1.8303322170155714E-11</v>
      </c>
      <c r="AB113" s="2"/>
      <c r="AC113" s="2"/>
      <c r="AD113" s="2"/>
      <c r="AE113" s="3"/>
      <c r="AF113" s="3"/>
      <c r="AG113" s="3"/>
      <c r="AH113" s="3"/>
      <c r="AI113" s="2"/>
    </row>
    <row r="114" spans="17:35">
      <c r="Q114" s="6"/>
      <c r="R114" s="6"/>
      <c r="S114" s="6"/>
      <c r="T114" s="6"/>
      <c r="U114" s="2"/>
      <c r="V114" s="2"/>
      <c r="W114" s="2">
        <v>7</v>
      </c>
      <c r="X114" s="2">
        <f t="shared" si="12"/>
        <v>7</v>
      </c>
      <c r="Y114" s="2">
        <f t="shared" si="14"/>
        <v>9.1347204083645936E-12</v>
      </c>
      <c r="Z114" s="2">
        <f t="shared" si="13"/>
        <v>9</v>
      </c>
      <c r="AA114" s="2">
        <f t="shared" si="15"/>
        <v>9.1347204083645936E-12</v>
      </c>
      <c r="AB114" s="2"/>
      <c r="AC114" s="2"/>
      <c r="AD114" s="2"/>
      <c r="AE114" s="3"/>
      <c r="AF114" s="3"/>
      <c r="AG114" s="3"/>
      <c r="AH114" s="3"/>
      <c r="AI114" s="2"/>
    </row>
    <row r="115" spans="17:35">
      <c r="Q115" s="6"/>
      <c r="R115" s="6"/>
      <c r="S115" s="6"/>
      <c r="T115" s="6"/>
      <c r="U115" s="2"/>
      <c r="V115" s="2"/>
      <c r="W115" s="2">
        <v>7.1</v>
      </c>
      <c r="X115" s="2">
        <f t="shared" si="12"/>
        <v>7.1</v>
      </c>
      <c r="Y115" s="2">
        <f t="shared" si="14"/>
        <v>4.5135436772055174E-12</v>
      </c>
      <c r="Z115" s="2">
        <f t="shared" si="13"/>
        <v>9.1</v>
      </c>
      <c r="AA115" s="2">
        <f t="shared" si="15"/>
        <v>4.5135436772055174E-12</v>
      </c>
      <c r="AB115" s="2"/>
      <c r="AC115" s="2"/>
      <c r="AD115" s="2"/>
      <c r="AE115" s="3"/>
      <c r="AF115" s="3"/>
      <c r="AG115" s="3"/>
      <c r="AH115" s="3"/>
      <c r="AI115" s="2"/>
    </row>
    <row r="116" spans="17:35">
      <c r="Q116" s="6"/>
      <c r="R116" s="6"/>
      <c r="S116" s="6"/>
      <c r="T116" s="6"/>
      <c r="U116" s="2"/>
      <c r="V116" s="2"/>
      <c r="W116" s="2">
        <v>7.2</v>
      </c>
      <c r="X116" s="2">
        <f t="shared" si="12"/>
        <v>7.2</v>
      </c>
      <c r="Y116" s="2">
        <f t="shared" si="14"/>
        <v>2.2079899631371392E-12</v>
      </c>
      <c r="Z116" s="2">
        <f t="shared" si="13"/>
        <v>9.1999999999999993</v>
      </c>
      <c r="AA116" s="2">
        <f t="shared" si="15"/>
        <v>2.207989963137155E-12</v>
      </c>
      <c r="AB116" s="2"/>
      <c r="AC116" s="2"/>
      <c r="AD116" s="2"/>
      <c r="AE116" s="3"/>
      <c r="AF116" s="3"/>
      <c r="AG116" s="3"/>
      <c r="AH116" s="3"/>
      <c r="AI116" s="2"/>
    </row>
    <row r="117" spans="17:35">
      <c r="Q117" s="6"/>
      <c r="R117" s="6"/>
      <c r="S117" s="6"/>
      <c r="T117" s="6"/>
      <c r="U117" s="2"/>
      <c r="V117" s="2"/>
      <c r="W117" s="2">
        <v>7.3</v>
      </c>
      <c r="X117" s="2">
        <f t="shared" si="12"/>
        <v>7.3</v>
      </c>
      <c r="Y117" s="2">
        <f t="shared" si="14"/>
        <v>1.069383787154164E-12</v>
      </c>
      <c r="Z117" s="2">
        <f t="shared" si="13"/>
        <v>9.3000000000000007</v>
      </c>
      <c r="AA117" s="2">
        <f t="shared" si="15"/>
        <v>1.0693837871541565E-12</v>
      </c>
      <c r="AB117" s="2"/>
      <c r="AC117" s="2"/>
      <c r="AD117" s="2"/>
      <c r="AE117" s="3"/>
      <c r="AF117" s="3"/>
      <c r="AG117" s="3"/>
      <c r="AH117" s="3"/>
      <c r="AI117" s="2"/>
    </row>
    <row r="118" spans="17:35">
      <c r="Q118" s="6"/>
      <c r="R118" s="6"/>
      <c r="S118" s="6"/>
      <c r="T118" s="6"/>
      <c r="U118" s="2"/>
      <c r="V118" s="2"/>
      <c r="W118" s="2">
        <v>7.4</v>
      </c>
      <c r="X118" s="2">
        <f t="shared" si="12"/>
        <v>7.4</v>
      </c>
      <c r="Y118" s="2">
        <f t="shared" si="14"/>
        <v>5.1277536367966629E-13</v>
      </c>
      <c r="Z118" s="2">
        <f t="shared" si="13"/>
        <v>9.4</v>
      </c>
      <c r="AA118" s="2">
        <f t="shared" si="15"/>
        <v>5.1277536367966629E-13</v>
      </c>
      <c r="AB118" s="2"/>
      <c r="AC118" s="2"/>
      <c r="AD118" s="2"/>
      <c r="AE118" s="3"/>
      <c r="AF118" s="3"/>
      <c r="AG118" s="3"/>
      <c r="AH118" s="3"/>
      <c r="AI118" s="2"/>
    </row>
    <row r="119" spans="17:35">
      <c r="Q119" s="6"/>
      <c r="R119" s="6"/>
      <c r="S119" s="6"/>
      <c r="T119" s="6"/>
      <c r="U119" s="2"/>
      <c r="V119" s="2"/>
      <c r="W119" s="2">
        <v>7.5</v>
      </c>
      <c r="X119" s="2">
        <f t="shared" si="12"/>
        <v>7.5</v>
      </c>
      <c r="Y119" s="2">
        <f t="shared" si="14"/>
        <v>2.4343205330290096E-13</v>
      </c>
      <c r="Z119" s="2">
        <f t="shared" si="13"/>
        <v>9.5</v>
      </c>
      <c r="AA119" s="2">
        <f t="shared" si="15"/>
        <v>2.4343205330290096E-13</v>
      </c>
      <c r="AB119" s="2"/>
      <c r="AC119" s="2"/>
      <c r="AD119" s="2"/>
      <c r="AE119" s="3"/>
      <c r="AF119" s="3"/>
      <c r="AG119" s="3"/>
      <c r="AH119" s="3"/>
      <c r="AI119" s="2"/>
    </row>
    <row r="120" spans="17:35">
      <c r="Q120" s="6"/>
      <c r="R120" s="6"/>
      <c r="S120" s="6"/>
      <c r="T120" s="6"/>
      <c r="U120" s="2"/>
      <c r="V120" s="2"/>
      <c r="W120" s="2">
        <v>7.6</v>
      </c>
      <c r="X120" s="2">
        <f t="shared" si="12"/>
        <v>7.6</v>
      </c>
      <c r="Y120" s="2">
        <f t="shared" si="14"/>
        <v>1.144156490180137E-13</v>
      </c>
      <c r="Z120" s="2">
        <f t="shared" si="13"/>
        <v>9.6</v>
      </c>
      <c r="AA120" s="2">
        <f t="shared" si="15"/>
        <v>1.144156490180137E-13</v>
      </c>
      <c r="AB120" s="2"/>
      <c r="AC120" s="2"/>
      <c r="AD120" s="2"/>
      <c r="AE120" s="3"/>
      <c r="AF120" s="3"/>
      <c r="AG120" s="3"/>
      <c r="AH120" s="3"/>
      <c r="AI120" s="2"/>
    </row>
    <row r="121" spans="17:35">
      <c r="Q121" s="6"/>
      <c r="R121" s="6"/>
      <c r="S121" s="6"/>
      <c r="T121" s="6"/>
      <c r="U121" s="2"/>
      <c r="V121" s="2"/>
      <c r="W121" s="2">
        <v>7.7</v>
      </c>
      <c r="X121" s="2">
        <f t="shared" si="12"/>
        <v>7.7</v>
      </c>
      <c r="Y121" s="2">
        <f t="shared" si="14"/>
        <v>5.3241483722529429E-14</v>
      </c>
      <c r="Z121" s="2">
        <f t="shared" si="13"/>
        <v>9.6999999999999993</v>
      </c>
      <c r="AA121" s="2">
        <f t="shared" si="15"/>
        <v>5.3241483722529814E-14</v>
      </c>
      <c r="AB121" s="2"/>
      <c r="AC121" s="2"/>
      <c r="AD121" s="2"/>
      <c r="AE121" s="3"/>
      <c r="AF121" s="3"/>
      <c r="AG121" s="3"/>
      <c r="AH121" s="3"/>
      <c r="AI121" s="2"/>
    </row>
    <row r="122" spans="17:35">
      <c r="Q122" s="6"/>
      <c r="R122" s="6"/>
      <c r="S122" s="6"/>
      <c r="T122" s="6"/>
      <c r="U122" s="2"/>
      <c r="V122" s="2"/>
      <c r="W122" s="2">
        <v>7.8</v>
      </c>
      <c r="X122" s="2">
        <f t="shared" si="12"/>
        <v>7.8</v>
      </c>
      <c r="Y122" s="2">
        <f t="shared" si="14"/>
        <v>2.4528552856964324E-14</v>
      </c>
      <c r="Z122" s="2">
        <f t="shared" si="13"/>
        <v>9.8000000000000007</v>
      </c>
      <c r="AA122" s="2">
        <f t="shared" si="15"/>
        <v>2.4528552856964153E-14</v>
      </c>
      <c r="AB122" s="2"/>
      <c r="AC122" s="2"/>
      <c r="AD122" s="2"/>
      <c r="AE122" s="3"/>
      <c r="AF122" s="3"/>
      <c r="AG122" s="3"/>
      <c r="AH122" s="3"/>
      <c r="AI122" s="2"/>
    </row>
    <row r="123" spans="17:35">
      <c r="Q123" s="6"/>
      <c r="R123" s="6"/>
      <c r="S123" s="6"/>
      <c r="T123" s="6"/>
      <c r="U123" s="2"/>
      <c r="V123" s="2"/>
      <c r="W123" s="2">
        <v>7.9</v>
      </c>
      <c r="X123" s="2">
        <f t="shared" si="12"/>
        <v>7.9</v>
      </c>
      <c r="Y123" s="2">
        <f t="shared" si="14"/>
        <v>1.1187956214351817E-14</v>
      </c>
      <c r="Z123" s="2">
        <f t="shared" si="13"/>
        <v>9.9</v>
      </c>
      <c r="AA123" s="2">
        <f t="shared" si="15"/>
        <v>1.1187956214351817E-14</v>
      </c>
      <c r="AB123" s="2"/>
      <c r="AC123" s="2"/>
      <c r="AD123" s="2"/>
      <c r="AE123" s="3"/>
      <c r="AF123" s="3"/>
      <c r="AG123" s="3"/>
      <c r="AH123" s="3"/>
      <c r="AI123" s="2"/>
    </row>
    <row r="124" spans="17:35">
      <c r="Q124" s="6"/>
      <c r="R124" s="6"/>
      <c r="S124" s="6"/>
      <c r="T124" s="6"/>
      <c r="U124" s="2"/>
      <c r="V124" s="2"/>
      <c r="W124" s="2">
        <v>8</v>
      </c>
      <c r="X124" s="2">
        <f t="shared" si="12"/>
        <v>8</v>
      </c>
      <c r="Y124" s="2">
        <f t="shared" si="14"/>
        <v>5.0522710835368927E-15</v>
      </c>
      <c r="Z124" s="2">
        <f t="shared" si="13"/>
        <v>10</v>
      </c>
      <c r="AA124" s="2">
        <f t="shared" si="15"/>
        <v>5.0522710835368927E-15</v>
      </c>
      <c r="AB124" s="2"/>
      <c r="AC124" s="2"/>
      <c r="AD124" s="2"/>
      <c r="AE124" s="3"/>
      <c r="AF124" s="3"/>
      <c r="AG124" s="3"/>
      <c r="AH124" s="3"/>
      <c r="AI124" s="2"/>
    </row>
    <row r="125" spans="17:35">
      <c r="Q125" s="6"/>
      <c r="R125" s="6"/>
      <c r="S125" s="6"/>
      <c r="T125" s="6"/>
      <c r="U125" s="2"/>
      <c r="V125" s="2"/>
      <c r="W125" s="2">
        <v>8.1</v>
      </c>
      <c r="X125" s="2">
        <f t="shared" si="12"/>
        <v>8.1</v>
      </c>
      <c r="Y125" s="2">
        <f t="shared" si="14"/>
        <v>2.2588094031543032E-15</v>
      </c>
      <c r="Z125" s="2">
        <f t="shared" si="13"/>
        <v>10.1</v>
      </c>
      <c r="AA125" s="2">
        <f t="shared" si="15"/>
        <v>2.2588094031543032E-15</v>
      </c>
      <c r="AB125" s="2"/>
      <c r="AC125" s="2"/>
      <c r="AD125" s="2"/>
      <c r="AE125" s="3"/>
      <c r="AF125" s="3"/>
      <c r="AG125" s="3"/>
      <c r="AH125" s="3"/>
      <c r="AI125" s="2"/>
    </row>
    <row r="126" spans="17:35">
      <c r="Q126" s="6"/>
      <c r="R126" s="6"/>
      <c r="S126" s="6"/>
      <c r="T126" s="6"/>
      <c r="U126" s="2"/>
      <c r="V126" s="2"/>
      <c r="W126" s="2">
        <v>8.1999999999999993</v>
      </c>
      <c r="X126" s="2">
        <f t="shared" si="12"/>
        <v>8.1999999999999993</v>
      </c>
      <c r="Y126" s="2">
        <f t="shared" si="14"/>
        <v>9.9983787484971794E-16</v>
      </c>
      <c r="Z126" s="2">
        <f t="shared" si="13"/>
        <v>10.199999999999999</v>
      </c>
      <c r="AA126" s="2">
        <f t="shared" si="15"/>
        <v>9.9983787484971794E-16</v>
      </c>
      <c r="AB126" s="2"/>
      <c r="AC126" s="2"/>
      <c r="AD126" s="2"/>
      <c r="AE126" s="3"/>
      <c r="AF126" s="3"/>
      <c r="AG126" s="3"/>
      <c r="AH126" s="3"/>
      <c r="AI126" s="2"/>
    </row>
    <row r="127" spans="17:35">
      <c r="Q127" s="6"/>
      <c r="R127" s="6"/>
      <c r="S127" s="6"/>
      <c r="T127" s="6"/>
      <c r="U127" s="2"/>
      <c r="V127" s="2"/>
      <c r="W127" s="2">
        <v>8.3000000000000007</v>
      </c>
      <c r="X127" s="2">
        <f t="shared" si="12"/>
        <v>8.3000000000000007</v>
      </c>
      <c r="Y127" s="2">
        <f t="shared" si="14"/>
        <v>4.3816394355093266E-16</v>
      </c>
      <c r="Z127" s="2">
        <f t="shared" si="13"/>
        <v>10.3</v>
      </c>
      <c r="AA127" s="2">
        <f t="shared" si="15"/>
        <v>4.3816394355093266E-16</v>
      </c>
      <c r="AB127" s="2"/>
      <c r="AC127" s="2"/>
      <c r="AD127" s="2"/>
      <c r="AE127" s="3"/>
      <c r="AF127" s="3"/>
      <c r="AG127" s="3"/>
      <c r="AH127" s="3"/>
      <c r="AI127" s="2"/>
    </row>
    <row r="128" spans="17:35">
      <c r="Q128" s="6"/>
      <c r="R128" s="6"/>
      <c r="S128" s="6"/>
      <c r="T128" s="6"/>
      <c r="U128" s="2"/>
      <c r="V128" s="2"/>
      <c r="W128" s="2">
        <v>8.4</v>
      </c>
      <c r="X128" s="2">
        <f t="shared" si="12"/>
        <v>8.4</v>
      </c>
      <c r="Y128" s="2">
        <f t="shared" si="14"/>
        <v>1.9010815379079637E-16</v>
      </c>
      <c r="Z128" s="2">
        <f t="shared" si="13"/>
        <v>10.4</v>
      </c>
      <c r="AA128" s="2">
        <f t="shared" si="15"/>
        <v>1.9010815379079637E-16</v>
      </c>
      <c r="AB128" s="2"/>
      <c r="AC128" s="2"/>
      <c r="AD128" s="2"/>
      <c r="AE128" s="3"/>
      <c r="AF128" s="3"/>
      <c r="AG128" s="3"/>
      <c r="AH128" s="3"/>
      <c r="AI128" s="2"/>
    </row>
    <row r="129" spans="17:35">
      <c r="Q129" s="6"/>
      <c r="R129" s="6"/>
      <c r="S129" s="6"/>
      <c r="T129" s="6"/>
      <c r="U129" s="2"/>
      <c r="V129" s="2"/>
      <c r="W129" s="2">
        <v>8.5</v>
      </c>
      <c r="X129" s="2">
        <f t="shared" si="12"/>
        <v>8.5</v>
      </c>
      <c r="Y129" s="2">
        <f t="shared" si="14"/>
        <v>8.1662356316695502E-17</v>
      </c>
      <c r="Z129" s="2">
        <f t="shared" si="13"/>
        <v>10.5</v>
      </c>
      <c r="AA129" s="2">
        <f t="shared" si="15"/>
        <v>8.1662356316695502E-17</v>
      </c>
      <c r="AB129" s="2"/>
      <c r="AC129" s="2"/>
      <c r="AD129" s="2"/>
      <c r="AE129" s="3"/>
      <c r="AF129" s="3"/>
      <c r="AG129" s="3"/>
      <c r="AH129" s="3"/>
      <c r="AI129" s="2"/>
    </row>
    <row r="130" spans="17:35">
      <c r="Q130" s="6"/>
      <c r="R130" s="6"/>
      <c r="S130" s="6"/>
      <c r="T130" s="6"/>
      <c r="U130" s="2"/>
      <c r="V130" s="2"/>
      <c r="W130" s="2">
        <v>8.6</v>
      </c>
      <c r="X130" s="2">
        <f t="shared" si="12"/>
        <v>8.6</v>
      </c>
      <c r="Y130" s="2">
        <f t="shared" si="14"/>
        <v>3.4729627485662082E-17</v>
      </c>
      <c r="Z130" s="2">
        <f t="shared" si="13"/>
        <v>10.6</v>
      </c>
      <c r="AA130" s="2">
        <f t="shared" si="15"/>
        <v>3.4729627485662082E-17</v>
      </c>
      <c r="AB130" s="2"/>
      <c r="AC130" s="2"/>
      <c r="AD130" s="2"/>
      <c r="AE130" s="3"/>
      <c r="AF130" s="3"/>
      <c r="AG130" s="3"/>
      <c r="AH130" s="3"/>
      <c r="AI130" s="2"/>
    </row>
    <row r="131" spans="17:35">
      <c r="Q131" s="6"/>
      <c r="R131" s="6"/>
      <c r="S131" s="6"/>
      <c r="T131" s="6"/>
      <c r="U131" s="2"/>
      <c r="V131" s="2"/>
      <c r="W131" s="2">
        <v>8.6999999999999993</v>
      </c>
      <c r="X131" s="2">
        <f t="shared" si="12"/>
        <v>8.6999999999999993</v>
      </c>
      <c r="Y131" s="2">
        <f t="shared" si="14"/>
        <v>1.4622963575006579E-17</v>
      </c>
      <c r="Z131" s="2">
        <f t="shared" si="13"/>
        <v>10.7</v>
      </c>
      <c r="AA131" s="2">
        <f t="shared" si="15"/>
        <v>1.4622963575006579E-17</v>
      </c>
      <c r="AB131" s="2"/>
      <c r="AC131" s="2"/>
      <c r="AD131" s="2"/>
      <c r="AE131" s="3"/>
      <c r="AF131" s="3"/>
      <c r="AG131" s="3"/>
      <c r="AH131" s="3"/>
      <c r="AI131" s="2"/>
    </row>
    <row r="132" spans="17:35">
      <c r="Q132" s="6"/>
      <c r="R132" s="6"/>
      <c r="S132" s="6"/>
      <c r="T132" s="6"/>
      <c r="U132" s="2"/>
      <c r="V132" s="2"/>
      <c r="W132" s="2">
        <v>8.8000000000000007</v>
      </c>
      <c r="X132" s="2">
        <f t="shared" si="12"/>
        <v>8.8000000000000007</v>
      </c>
      <c r="Y132" s="2">
        <f t="shared" si="14"/>
        <v>6.095758129562418E-18</v>
      </c>
      <c r="Z132" s="2">
        <f t="shared" si="13"/>
        <v>10.8</v>
      </c>
      <c r="AA132" s="2">
        <f t="shared" ref="AA132:AA144" si="16">NORMDIST(Z132,$F$3,$F$7,0)</f>
        <v>6.095758129562418E-18</v>
      </c>
      <c r="AB132" s="2"/>
      <c r="AC132" s="2"/>
      <c r="AD132" s="2"/>
      <c r="AE132" s="3"/>
      <c r="AF132" s="3"/>
      <c r="AG132" s="3"/>
      <c r="AH132" s="3"/>
      <c r="AI132" s="2"/>
    </row>
    <row r="133" spans="17:35">
      <c r="Q133" s="6"/>
      <c r="R133" s="6"/>
      <c r="S133" s="6"/>
      <c r="T133" s="6"/>
      <c r="U133" s="2"/>
      <c r="V133" s="2"/>
      <c r="W133" s="2">
        <v>8.9</v>
      </c>
      <c r="X133" s="2">
        <f t="shared" ref="X133:X144" si="17">W133+$C$3</f>
        <v>8.9</v>
      </c>
      <c r="Y133" s="2">
        <f t="shared" si="14"/>
        <v>2.5158057769514047E-18</v>
      </c>
      <c r="Z133" s="2">
        <f t="shared" ref="Z133:Z144" si="18">W133+$F$3</f>
        <v>10.9</v>
      </c>
      <c r="AA133" s="2">
        <f t="shared" si="16"/>
        <v>2.5158057769514047E-18</v>
      </c>
      <c r="AB133" s="2"/>
      <c r="AC133" s="2"/>
      <c r="AD133" s="2"/>
      <c r="AE133" s="3"/>
      <c r="AF133" s="3"/>
      <c r="AG133" s="3"/>
      <c r="AH133" s="3"/>
      <c r="AI133" s="2"/>
    </row>
    <row r="134" spans="17:35">
      <c r="Q134" s="6"/>
      <c r="R134" s="6"/>
      <c r="S134" s="6"/>
      <c r="T134" s="6"/>
      <c r="U134" s="2"/>
      <c r="V134" s="2"/>
      <c r="W134" s="2">
        <v>9</v>
      </c>
      <c r="X134" s="2">
        <f t="shared" si="17"/>
        <v>9</v>
      </c>
      <c r="Y134" s="2">
        <f t="shared" si="14"/>
        <v>1.0279773571668917E-18</v>
      </c>
      <c r="Z134" s="2">
        <f t="shared" si="18"/>
        <v>11</v>
      </c>
      <c r="AA134" s="2">
        <f t="shared" si="16"/>
        <v>1.0279773571668917E-18</v>
      </c>
      <c r="AB134" s="2"/>
      <c r="AC134" s="2"/>
      <c r="AD134" s="2"/>
      <c r="AE134" s="3"/>
      <c r="AF134" s="3"/>
      <c r="AG134" s="3"/>
      <c r="AH134" s="3"/>
      <c r="AI134" s="2"/>
    </row>
    <row r="135" spans="17:35">
      <c r="Q135" s="6"/>
      <c r="R135" s="6"/>
      <c r="S135" s="6"/>
      <c r="T135" s="6"/>
      <c r="U135" s="2"/>
      <c r="V135" s="2"/>
      <c r="W135" s="2">
        <v>9.1</v>
      </c>
      <c r="X135" s="2">
        <f t="shared" si="17"/>
        <v>9.1</v>
      </c>
      <c r="Y135" s="2">
        <f t="shared" si="14"/>
        <v>4.1585989791151602E-19</v>
      </c>
      <c r="Z135" s="2">
        <f t="shared" si="18"/>
        <v>11.1</v>
      </c>
      <c r="AA135" s="2">
        <f t="shared" si="16"/>
        <v>4.1585989791151602E-19</v>
      </c>
      <c r="AB135" s="2"/>
      <c r="AC135" s="2"/>
      <c r="AD135" s="2"/>
      <c r="AE135" s="3"/>
      <c r="AF135" s="3"/>
      <c r="AG135" s="3"/>
      <c r="AH135" s="3"/>
      <c r="AI135" s="2"/>
    </row>
    <row r="136" spans="17:35">
      <c r="Q136" s="6"/>
      <c r="R136" s="6"/>
      <c r="S136" s="6"/>
      <c r="T136" s="6"/>
      <c r="U136" s="2"/>
      <c r="V136" s="2"/>
      <c r="W136" s="2">
        <v>9.1999999999999993</v>
      </c>
      <c r="X136" s="2">
        <f t="shared" si="17"/>
        <v>9.1999999999999993</v>
      </c>
      <c r="Y136" s="2">
        <f t="shared" ref="Y136:Y144" si="19">NORMDIST(X136,$C$3,$C$4,0)</f>
        <v>1.665588032379929E-19</v>
      </c>
      <c r="Z136" s="2">
        <f t="shared" si="18"/>
        <v>11.2</v>
      </c>
      <c r="AA136" s="2">
        <f t="shared" si="16"/>
        <v>1.665588032379929E-19</v>
      </c>
      <c r="AB136" s="2"/>
      <c r="AC136" s="2"/>
      <c r="AD136" s="2"/>
      <c r="AE136" s="3"/>
      <c r="AF136" s="3"/>
      <c r="AG136" s="3"/>
      <c r="AH136" s="3"/>
      <c r="AI136" s="2"/>
    </row>
    <row r="137" spans="17:35">
      <c r="Q137" s="6"/>
      <c r="R137" s="6"/>
      <c r="S137" s="6"/>
      <c r="T137" s="6"/>
      <c r="U137" s="2"/>
      <c r="V137" s="2"/>
      <c r="W137" s="2">
        <v>9.3000000000000007</v>
      </c>
      <c r="X137" s="2">
        <f t="shared" si="17"/>
        <v>9.3000000000000007</v>
      </c>
      <c r="Y137" s="2">
        <f t="shared" si="19"/>
        <v>6.6045798607393083E-20</v>
      </c>
      <c r="Z137" s="2">
        <f t="shared" si="18"/>
        <v>11.3</v>
      </c>
      <c r="AA137" s="2">
        <f t="shared" si="16"/>
        <v>6.6045798607393083E-20</v>
      </c>
      <c r="AB137" s="2"/>
      <c r="AC137" s="2"/>
      <c r="AD137" s="2"/>
      <c r="AE137" s="3"/>
      <c r="AF137" s="3"/>
      <c r="AG137" s="3"/>
      <c r="AH137" s="3"/>
      <c r="AI137" s="2"/>
    </row>
    <row r="138" spans="17:35">
      <c r="Q138" s="6"/>
      <c r="R138" s="6"/>
      <c r="S138" s="6"/>
      <c r="T138" s="6"/>
      <c r="U138" s="2"/>
      <c r="V138" s="2"/>
      <c r="W138" s="2">
        <v>9.4</v>
      </c>
      <c r="X138" s="2">
        <f t="shared" si="17"/>
        <v>9.4</v>
      </c>
      <c r="Y138" s="2">
        <f t="shared" si="19"/>
        <v>2.5928647011003708E-20</v>
      </c>
      <c r="Z138" s="2">
        <f t="shared" si="18"/>
        <v>11.4</v>
      </c>
      <c r="AA138" s="2">
        <f t="shared" si="16"/>
        <v>2.5928647011003708E-20</v>
      </c>
      <c r="AB138" s="2"/>
      <c r="AC138" s="2"/>
      <c r="AD138" s="2"/>
      <c r="AE138" s="3"/>
      <c r="AF138" s="3"/>
      <c r="AG138" s="3"/>
      <c r="AH138" s="3"/>
      <c r="AI138" s="2"/>
    </row>
    <row r="139" spans="17:35">
      <c r="Q139" s="6"/>
      <c r="R139" s="6"/>
      <c r="S139" s="6"/>
      <c r="T139" s="6"/>
      <c r="U139" s="2"/>
      <c r="V139" s="2"/>
      <c r="W139" s="2">
        <v>9.5</v>
      </c>
      <c r="X139" s="2">
        <f t="shared" si="17"/>
        <v>9.5</v>
      </c>
      <c r="Y139" s="2">
        <f t="shared" si="19"/>
        <v>1.007793539430001E-20</v>
      </c>
      <c r="Z139" s="2">
        <f t="shared" si="18"/>
        <v>11.5</v>
      </c>
      <c r="AA139" s="2">
        <f t="shared" si="16"/>
        <v>1.007793539430001E-20</v>
      </c>
      <c r="AB139" s="2"/>
      <c r="AC139" s="2"/>
      <c r="AD139" s="2"/>
      <c r="AE139" s="3"/>
      <c r="AF139" s="3"/>
      <c r="AG139" s="3"/>
      <c r="AH139" s="3"/>
      <c r="AI139" s="2"/>
    </row>
    <row r="140" spans="17:35">
      <c r="Q140" s="6"/>
      <c r="R140" s="6"/>
      <c r="S140" s="6"/>
      <c r="T140" s="6"/>
      <c r="U140" s="2"/>
      <c r="V140" s="2"/>
      <c r="W140" s="2">
        <v>9.6</v>
      </c>
      <c r="X140" s="2">
        <f t="shared" si="17"/>
        <v>9.6</v>
      </c>
      <c r="Y140" s="2">
        <f t="shared" si="19"/>
        <v>3.8781119317469607E-21</v>
      </c>
      <c r="Z140" s="2">
        <f t="shared" si="18"/>
        <v>11.6</v>
      </c>
      <c r="AA140" s="2">
        <f t="shared" si="16"/>
        <v>3.8781119317469607E-21</v>
      </c>
      <c r="AB140" s="2"/>
      <c r="AC140" s="2"/>
      <c r="AD140" s="2"/>
      <c r="AE140" s="3"/>
      <c r="AF140" s="3"/>
      <c r="AG140" s="3"/>
      <c r="AH140" s="3"/>
      <c r="AI140" s="2"/>
    </row>
    <row r="141" spans="17:35">
      <c r="Q141" s="6"/>
      <c r="R141" s="6"/>
      <c r="S141" s="6"/>
      <c r="T141" s="6"/>
      <c r="U141" s="2"/>
      <c r="V141" s="2"/>
      <c r="W141" s="2">
        <v>9.6999999999999993</v>
      </c>
      <c r="X141" s="2">
        <f t="shared" si="17"/>
        <v>9.6999999999999993</v>
      </c>
      <c r="Y141" s="2">
        <f t="shared" si="19"/>
        <v>1.4774954927042648E-21</v>
      </c>
      <c r="Z141" s="2">
        <f t="shared" si="18"/>
        <v>11.7</v>
      </c>
      <c r="AA141" s="2">
        <f t="shared" si="16"/>
        <v>1.4774954927042648E-21</v>
      </c>
      <c r="AB141" s="2"/>
      <c r="AC141" s="2"/>
      <c r="AD141" s="2"/>
      <c r="AE141" s="3"/>
      <c r="AF141" s="3"/>
      <c r="AG141" s="3"/>
      <c r="AH141" s="3"/>
      <c r="AI141" s="2"/>
    </row>
    <row r="142" spans="17:35">
      <c r="Q142" s="6"/>
      <c r="R142" s="6"/>
      <c r="S142" s="6"/>
      <c r="T142" s="6"/>
      <c r="U142" s="2"/>
      <c r="V142" s="2"/>
      <c r="W142" s="2">
        <v>9.8000000000000007</v>
      </c>
      <c r="X142" s="2">
        <f t="shared" si="17"/>
        <v>9.8000000000000007</v>
      </c>
      <c r="Y142" s="2">
        <f t="shared" si="19"/>
        <v>5.5730000227206912E-22</v>
      </c>
      <c r="Z142" s="2">
        <f t="shared" si="18"/>
        <v>11.8</v>
      </c>
      <c r="AA142" s="2">
        <f t="shared" si="16"/>
        <v>5.5730000227206912E-22</v>
      </c>
      <c r="AB142" s="2"/>
      <c r="AC142" s="2"/>
      <c r="AD142" s="2"/>
      <c r="AE142" s="3"/>
      <c r="AF142" s="3"/>
      <c r="AG142" s="3"/>
      <c r="AH142" s="3"/>
      <c r="AI142" s="2"/>
    </row>
    <row r="143" spans="17:35">
      <c r="Q143" s="6"/>
      <c r="R143" s="6"/>
      <c r="S143" s="6"/>
      <c r="T143" s="6"/>
      <c r="U143" s="2"/>
      <c r="V143" s="2"/>
      <c r="W143" s="2">
        <v>9.9</v>
      </c>
      <c r="X143" s="2">
        <f t="shared" si="17"/>
        <v>9.9</v>
      </c>
      <c r="Y143" s="2">
        <f t="shared" si="19"/>
        <v>2.0811768202028245E-22</v>
      </c>
      <c r="Z143" s="2">
        <f t="shared" si="18"/>
        <v>11.9</v>
      </c>
      <c r="AA143" s="2">
        <f t="shared" si="16"/>
        <v>2.0811768202028245E-22</v>
      </c>
      <c r="AB143" s="2"/>
      <c r="AC143" s="2"/>
      <c r="AD143" s="2"/>
      <c r="AE143" s="3"/>
      <c r="AF143" s="3"/>
      <c r="AG143" s="3"/>
      <c r="AH143" s="3"/>
      <c r="AI143" s="2"/>
    </row>
    <row r="144" spans="17:35">
      <c r="Q144" s="6"/>
      <c r="R144" s="6"/>
      <c r="S144" s="6"/>
      <c r="T144" s="6"/>
      <c r="U144" s="2"/>
      <c r="V144" s="2"/>
      <c r="W144" s="2">
        <v>10</v>
      </c>
      <c r="X144" s="2">
        <f t="shared" si="17"/>
        <v>10</v>
      </c>
      <c r="Y144" s="2">
        <f t="shared" si="19"/>
        <v>7.6945986267064199E-23</v>
      </c>
      <c r="Z144" s="2">
        <f t="shared" si="18"/>
        <v>12</v>
      </c>
      <c r="AA144" s="2">
        <f t="shared" si="16"/>
        <v>7.6945986267064199E-23</v>
      </c>
      <c r="AB144" s="2"/>
      <c r="AC144" s="2"/>
      <c r="AD144" s="2"/>
      <c r="AE144" s="3"/>
      <c r="AF144" s="3"/>
      <c r="AG144" s="3"/>
      <c r="AH144" s="3"/>
      <c r="AI144" s="2"/>
    </row>
    <row r="145" spans="17:35">
      <c r="Q145" s="6"/>
      <c r="R145" s="6"/>
      <c r="S145" s="6"/>
      <c r="T145" s="6"/>
      <c r="U145" s="2"/>
      <c r="V145" s="2"/>
      <c r="W145" s="2"/>
      <c r="X145" s="2"/>
      <c r="Y145" s="2"/>
      <c r="Z145" s="2"/>
      <c r="AA145" s="2"/>
      <c r="AB145" s="2"/>
      <c r="AC145" s="2"/>
      <c r="AD145" s="2"/>
      <c r="AE145" s="3"/>
      <c r="AF145" s="3"/>
      <c r="AG145" s="3"/>
      <c r="AH145" s="3"/>
      <c r="AI145" s="2"/>
    </row>
    <row r="146" spans="17:35">
      <c r="Q146" s="6"/>
      <c r="R146" s="6"/>
      <c r="S146" s="6"/>
      <c r="T146" s="6"/>
      <c r="U146" s="2"/>
      <c r="V146" s="2"/>
      <c r="W146" s="2"/>
      <c r="X146" s="2"/>
      <c r="Y146" s="2"/>
      <c r="Z146" s="2"/>
      <c r="AA146" s="2"/>
      <c r="AB146" s="2"/>
      <c r="AC146" s="2"/>
      <c r="AD146" s="2"/>
      <c r="AE146" s="3"/>
      <c r="AF146" s="3"/>
      <c r="AG146" s="3"/>
      <c r="AH146" s="3"/>
      <c r="AI146" s="2"/>
    </row>
    <row r="147" spans="17:35">
      <c r="Q147" s="6"/>
      <c r="R147" s="6"/>
      <c r="S147" s="6"/>
      <c r="T147" s="6"/>
      <c r="U147" s="2"/>
      <c r="V147" s="2"/>
      <c r="W147" s="2"/>
      <c r="X147" s="2"/>
      <c r="Y147" s="2"/>
      <c r="Z147" s="2"/>
      <c r="AA147" s="2"/>
      <c r="AB147" s="2"/>
      <c r="AC147" s="2"/>
      <c r="AD147" s="2"/>
      <c r="AE147" s="3"/>
      <c r="AF147" s="3"/>
      <c r="AG147" s="3"/>
      <c r="AH147" s="3"/>
      <c r="AI147" s="2"/>
    </row>
    <row r="148" spans="17:35">
      <c r="Q148" s="6"/>
      <c r="R148" s="6"/>
      <c r="S148" s="6"/>
      <c r="T148" s="6"/>
      <c r="U148" s="6"/>
      <c r="V148" s="6"/>
    </row>
    <row r="149" spans="17:35">
      <c r="Q149" s="6"/>
      <c r="R149" s="6"/>
      <c r="S149" s="6"/>
      <c r="T149" s="6"/>
      <c r="U149" s="6"/>
      <c r="V149" s="6"/>
    </row>
    <row r="150" spans="17:35">
      <c r="Q150" s="6"/>
      <c r="R150" s="6"/>
      <c r="S150" s="6"/>
      <c r="T150" s="6"/>
      <c r="U150" s="6"/>
      <c r="V150" s="6"/>
    </row>
    <row r="151" spans="17:35">
      <c r="Q151" s="6"/>
      <c r="R151" s="6"/>
      <c r="S151" s="6"/>
      <c r="T151" s="6"/>
      <c r="U151" s="6"/>
      <c r="V151" s="6"/>
    </row>
    <row r="152" spans="17:35">
      <c r="Q152" s="6"/>
      <c r="R152" s="6"/>
      <c r="S152" s="6"/>
      <c r="T152" s="6"/>
      <c r="U152" s="6"/>
      <c r="V152" s="6"/>
    </row>
    <row r="153" spans="17:35">
      <c r="Q153" s="6"/>
      <c r="R153" s="6"/>
      <c r="S153" s="6"/>
      <c r="T153" s="6"/>
      <c r="U153" s="6"/>
      <c r="V153" s="6"/>
    </row>
    <row r="154" spans="17:35">
      <c r="Q154" s="6"/>
      <c r="R154" s="6"/>
      <c r="S154" s="6"/>
      <c r="T154" s="6"/>
      <c r="U154" s="6"/>
      <c r="V154" s="6"/>
    </row>
    <row r="155" spans="17:35">
      <c r="Q155" s="6"/>
      <c r="R155" s="6"/>
      <c r="S155" s="6"/>
      <c r="T155" s="6"/>
      <c r="U155" s="6"/>
      <c r="V155" s="6"/>
    </row>
    <row r="156" spans="17:35">
      <c r="Q156" s="6"/>
      <c r="R156" s="6"/>
      <c r="S156" s="6"/>
      <c r="T156" s="6"/>
      <c r="U156" s="6"/>
      <c r="V156" s="6"/>
    </row>
    <row r="157" spans="17:35">
      <c r="Q157" s="6"/>
      <c r="R157" s="6"/>
      <c r="S157" s="6"/>
      <c r="T157" s="6"/>
      <c r="U157" s="6"/>
      <c r="V157" s="6"/>
    </row>
    <row r="158" spans="17:35">
      <c r="Q158" s="6"/>
      <c r="R158" s="6"/>
      <c r="S158" s="6"/>
      <c r="T158" s="6"/>
      <c r="U158" s="6"/>
      <c r="V158" s="6"/>
    </row>
    <row r="159" spans="17:35">
      <c r="Q159" s="6"/>
      <c r="R159" s="6"/>
      <c r="S159" s="6"/>
      <c r="T159" s="6"/>
      <c r="U159" s="6"/>
      <c r="V159" s="6"/>
    </row>
    <row r="160" spans="17:35">
      <c r="Q160" s="6"/>
      <c r="R160" s="6"/>
      <c r="S160" s="6"/>
      <c r="T160" s="6"/>
      <c r="U160" s="6"/>
      <c r="V160" s="6"/>
    </row>
    <row r="161" spans="17:22">
      <c r="Q161" s="6"/>
      <c r="R161" s="6"/>
      <c r="S161" s="6"/>
      <c r="T161" s="6"/>
      <c r="U161" s="6"/>
      <c r="V161" s="6"/>
    </row>
    <row r="162" spans="17:22">
      <c r="Q162" s="6"/>
      <c r="R162" s="6"/>
      <c r="S162" s="6"/>
      <c r="T162" s="6"/>
      <c r="U162" s="6"/>
      <c r="V162" s="6"/>
    </row>
    <row r="163" spans="17:22">
      <c r="Q163" s="6"/>
      <c r="R163" s="6"/>
      <c r="S163" s="6"/>
      <c r="T163" s="6"/>
      <c r="U163" s="6"/>
      <c r="V163" s="6"/>
    </row>
    <row r="164" spans="17:22">
      <c r="Q164" s="6"/>
      <c r="R164" s="6"/>
      <c r="S164" s="6"/>
      <c r="T164" s="6"/>
      <c r="U164" s="6"/>
      <c r="V164" s="6"/>
    </row>
    <row r="165" spans="17:22">
      <c r="Q165" s="6"/>
      <c r="R165" s="6"/>
      <c r="S165" s="6"/>
      <c r="T165" s="6"/>
      <c r="U165" s="6"/>
      <c r="V165" s="6"/>
    </row>
    <row r="166" spans="17:22">
      <c r="Q166" s="6"/>
      <c r="R166" s="6"/>
      <c r="S166" s="6"/>
      <c r="T166" s="6"/>
      <c r="U166" s="6"/>
      <c r="V166" s="6"/>
    </row>
    <row r="167" spans="17:22">
      <c r="Q167" s="6"/>
      <c r="R167" s="6"/>
      <c r="S167" s="6"/>
      <c r="T167" s="6"/>
      <c r="U167" s="6"/>
      <c r="V167" s="6"/>
    </row>
    <row r="168" spans="17:22">
      <c r="Q168" s="6"/>
      <c r="R168" s="6"/>
      <c r="S168" s="6"/>
      <c r="T168" s="6"/>
      <c r="U168" s="6"/>
      <c r="V168" s="6"/>
    </row>
    <row r="169" spans="17:22">
      <c r="Q169" s="6"/>
      <c r="R169" s="6"/>
      <c r="S169" s="6"/>
      <c r="T169" s="6"/>
      <c r="U169" s="6"/>
      <c r="V169" s="6"/>
    </row>
    <row r="170" spans="17:22">
      <c r="Q170" s="6"/>
      <c r="R170" s="6"/>
      <c r="S170" s="6"/>
      <c r="T170" s="6"/>
      <c r="U170" s="6"/>
      <c r="V170" s="6"/>
    </row>
    <row r="171" spans="17:22">
      <c r="Q171" s="6"/>
      <c r="R171" s="6"/>
      <c r="S171" s="6"/>
      <c r="T171" s="6"/>
      <c r="U171" s="6"/>
      <c r="V171" s="6"/>
    </row>
    <row r="172" spans="17:22">
      <c r="Q172" s="6"/>
      <c r="R172" s="6"/>
      <c r="S172" s="6"/>
      <c r="T172" s="6"/>
      <c r="U172" s="6"/>
      <c r="V172" s="6"/>
    </row>
    <row r="173" spans="17:22">
      <c r="Q173" s="6"/>
      <c r="R173" s="6"/>
      <c r="S173" s="6"/>
      <c r="T173" s="6"/>
      <c r="U173" s="6"/>
      <c r="V173" s="6"/>
    </row>
    <row r="174" spans="17:22">
      <c r="Q174" s="6"/>
      <c r="R174" s="6"/>
      <c r="S174" s="6"/>
      <c r="T174" s="6"/>
      <c r="U174" s="6"/>
      <c r="V174" s="6"/>
    </row>
    <row r="175" spans="17:22">
      <c r="Q175" s="6"/>
      <c r="R175" s="6"/>
      <c r="S175" s="6"/>
      <c r="T175" s="6"/>
      <c r="U175" s="6"/>
      <c r="V175" s="6"/>
    </row>
    <row r="176" spans="17:22">
      <c r="Q176" s="6"/>
      <c r="R176" s="6"/>
      <c r="S176" s="6"/>
      <c r="T176" s="6"/>
      <c r="U176" s="6"/>
      <c r="V176" s="6"/>
    </row>
    <row r="177" spans="17:22">
      <c r="Q177" s="6"/>
      <c r="R177" s="6"/>
      <c r="S177" s="6"/>
      <c r="T177" s="6"/>
      <c r="U177" s="6"/>
      <c r="V177" s="6"/>
    </row>
    <row r="178" spans="17:22">
      <c r="Q178" s="6"/>
      <c r="R178" s="6"/>
      <c r="S178" s="6"/>
      <c r="T178" s="6"/>
      <c r="U178" s="6"/>
      <c r="V178" s="6"/>
    </row>
    <row r="179" spans="17:22">
      <c r="Q179" s="6"/>
      <c r="R179" s="6"/>
      <c r="S179" s="6"/>
      <c r="T179" s="6"/>
      <c r="U179" s="6"/>
      <c r="V179" s="6"/>
    </row>
    <row r="180" spans="17:22">
      <c r="Q180" s="6"/>
      <c r="R180" s="6"/>
      <c r="S180" s="6"/>
      <c r="T180" s="6"/>
      <c r="U180" s="6"/>
      <c r="V180" s="6"/>
    </row>
    <row r="181" spans="17:22">
      <c r="Q181" s="6"/>
      <c r="R181" s="6"/>
      <c r="S181" s="6"/>
      <c r="T181" s="6"/>
      <c r="U181" s="6"/>
      <c r="V181" s="6"/>
    </row>
    <row r="182" spans="17:22">
      <c r="Q182" s="6"/>
      <c r="R182" s="6"/>
      <c r="S182" s="6"/>
      <c r="T182" s="6"/>
      <c r="U182" s="6"/>
      <c r="V182" s="6"/>
    </row>
    <row r="183" spans="17:22">
      <c r="Q183" s="6"/>
      <c r="R183" s="6"/>
      <c r="S183" s="6"/>
      <c r="T183" s="6"/>
      <c r="U183" s="6"/>
      <c r="V183" s="6"/>
    </row>
    <row r="184" spans="17:22">
      <c r="Q184" s="6"/>
      <c r="R184" s="6"/>
      <c r="S184" s="6"/>
      <c r="T184" s="6"/>
      <c r="U184" s="6"/>
      <c r="V184" s="6"/>
    </row>
    <row r="185" spans="17:22">
      <c r="Q185" s="6"/>
      <c r="R185" s="6"/>
      <c r="S185" s="6"/>
      <c r="T185" s="6"/>
      <c r="U185" s="6"/>
      <c r="V185" s="6"/>
    </row>
    <row r="186" spans="17:22">
      <c r="Q186" s="6"/>
      <c r="R186" s="6"/>
      <c r="S186" s="6"/>
      <c r="T186" s="6"/>
      <c r="U186" s="6"/>
      <c r="V186" s="6"/>
    </row>
    <row r="187" spans="17:22">
      <c r="Q187" s="6"/>
      <c r="R187" s="6"/>
      <c r="S187" s="6"/>
      <c r="T187" s="6"/>
      <c r="U187" s="6"/>
      <c r="V187" s="6"/>
    </row>
    <row r="188" spans="17:22">
      <c r="Q188" s="6"/>
      <c r="R188" s="6"/>
      <c r="S188" s="6"/>
      <c r="T188" s="6"/>
      <c r="U188" s="6"/>
      <c r="V188" s="6"/>
    </row>
    <row r="189" spans="17:22">
      <c r="Q189" s="6"/>
      <c r="R189" s="6"/>
      <c r="S189" s="6"/>
      <c r="T189" s="6"/>
      <c r="U189" s="6"/>
      <c r="V189" s="6"/>
    </row>
    <row r="190" spans="17:22">
      <c r="Q190" s="6"/>
      <c r="R190" s="6"/>
      <c r="S190" s="6"/>
      <c r="T190" s="6"/>
      <c r="U190" s="6"/>
      <c r="V190" s="6"/>
    </row>
    <row r="191" spans="17:22">
      <c r="Q191" s="6"/>
      <c r="R191" s="6"/>
      <c r="S191" s="6"/>
      <c r="T191" s="6"/>
      <c r="U191" s="6"/>
      <c r="V191" s="6"/>
    </row>
    <row r="192" spans="17:22">
      <c r="Q192" s="6"/>
      <c r="R192" s="6"/>
      <c r="S192" s="6"/>
      <c r="T192" s="6"/>
      <c r="U192" s="6"/>
      <c r="V192" s="6"/>
    </row>
    <row r="193" spans="17:22">
      <c r="Q193" s="6"/>
      <c r="R193" s="6"/>
      <c r="S193" s="6"/>
      <c r="T193" s="6"/>
      <c r="U193" s="6"/>
      <c r="V193" s="6"/>
    </row>
    <row r="194" spans="17:22">
      <c r="Q194" s="6"/>
      <c r="R194" s="6"/>
      <c r="S194" s="6"/>
      <c r="T194" s="6"/>
      <c r="U194" s="6"/>
      <c r="V194" s="6"/>
    </row>
    <row r="195" spans="17:22">
      <c r="Q195" s="6"/>
      <c r="R195" s="6"/>
      <c r="S195" s="6"/>
      <c r="T195" s="6"/>
      <c r="U195" s="6"/>
      <c r="V195" s="6"/>
    </row>
    <row r="196" spans="17:22">
      <c r="Q196" s="6"/>
      <c r="R196" s="6"/>
      <c r="S196" s="6"/>
      <c r="T196" s="6"/>
      <c r="U196" s="6"/>
      <c r="V196" s="6"/>
    </row>
    <row r="197" spans="17:22">
      <c r="Q197" s="6"/>
      <c r="R197" s="6"/>
      <c r="S197" s="6"/>
      <c r="T197" s="6"/>
      <c r="U197" s="6"/>
      <c r="V197" s="6"/>
    </row>
    <row r="198" spans="17:22">
      <c r="Q198" s="6"/>
      <c r="R198" s="6"/>
      <c r="S198" s="6"/>
      <c r="T198" s="6"/>
      <c r="U198" s="6"/>
      <c r="V198" s="6"/>
    </row>
    <row r="199" spans="17:22">
      <c r="Q199" s="6"/>
      <c r="R199" s="6"/>
      <c r="S199" s="6"/>
      <c r="T199" s="6"/>
      <c r="U199" s="6"/>
      <c r="V199" s="6"/>
    </row>
    <row r="200" spans="17:22">
      <c r="Q200" s="6"/>
      <c r="R200" s="6"/>
      <c r="S200" s="6"/>
      <c r="T200" s="6"/>
      <c r="U200" s="6"/>
      <c r="V200" s="6"/>
    </row>
    <row r="201" spans="17:22">
      <c r="Q201" s="6"/>
      <c r="R201" s="6"/>
      <c r="S201" s="6"/>
      <c r="T201" s="6"/>
      <c r="U201" s="6"/>
      <c r="V201" s="6"/>
    </row>
    <row r="202" spans="17:22">
      <c r="Q202" s="6"/>
      <c r="R202" s="6"/>
      <c r="S202" s="6"/>
      <c r="T202" s="6"/>
      <c r="U202" s="6"/>
      <c r="V202" s="6"/>
    </row>
    <row r="203" spans="17:22">
      <c r="Q203" s="6"/>
      <c r="R203" s="6"/>
      <c r="S203" s="6"/>
      <c r="T203" s="6"/>
      <c r="U203" s="6"/>
      <c r="V203" s="6"/>
    </row>
    <row r="204" spans="17:22">
      <c r="Q204" s="6"/>
      <c r="R204" s="6"/>
      <c r="S204" s="6"/>
      <c r="T204" s="6"/>
      <c r="U204" s="6"/>
      <c r="V204" s="6"/>
    </row>
    <row r="205" spans="17:22">
      <c r="Q205" s="6"/>
      <c r="R205" s="6"/>
      <c r="S205" s="6"/>
      <c r="T205" s="6"/>
      <c r="U205" s="6"/>
      <c r="V205" s="6"/>
    </row>
    <row r="206" spans="17:22">
      <c r="Q206" s="6"/>
      <c r="R206" s="6"/>
      <c r="S206" s="6"/>
      <c r="T206" s="6"/>
      <c r="U206" s="6"/>
      <c r="V206" s="6"/>
    </row>
    <row r="207" spans="17:22">
      <c r="Q207" s="6"/>
      <c r="R207" s="6"/>
      <c r="S207" s="6"/>
      <c r="T207" s="6"/>
      <c r="U207" s="6"/>
      <c r="V207" s="6"/>
    </row>
    <row r="208" spans="17:22">
      <c r="Q208" s="6"/>
      <c r="R208" s="6"/>
      <c r="S208" s="6"/>
      <c r="T208" s="6"/>
      <c r="U208" s="6"/>
      <c r="V208" s="6"/>
    </row>
    <row r="209" spans="17:22">
      <c r="Q209" s="6"/>
      <c r="R209" s="6"/>
      <c r="S209" s="6"/>
      <c r="T209" s="6"/>
      <c r="U209" s="6"/>
      <c r="V209" s="6"/>
    </row>
    <row r="210" spans="17:22">
      <c r="Q210" s="6"/>
      <c r="R210" s="6"/>
      <c r="S210" s="6"/>
      <c r="T210" s="6"/>
      <c r="U210" s="6"/>
      <c r="V210" s="6"/>
    </row>
    <row r="211" spans="17:22">
      <c r="Q211" s="6"/>
      <c r="R211" s="6"/>
      <c r="S211" s="6"/>
      <c r="T211" s="6"/>
      <c r="U211" s="6"/>
      <c r="V211" s="6"/>
    </row>
    <row r="212" spans="17:22">
      <c r="Q212" s="6"/>
      <c r="R212" s="6"/>
      <c r="S212" s="6"/>
      <c r="T212" s="6"/>
      <c r="U212" s="6"/>
      <c r="V212" s="6"/>
    </row>
    <row r="213" spans="17:22">
      <c r="Q213" s="6"/>
      <c r="R213" s="6"/>
      <c r="S213" s="6"/>
      <c r="T213" s="6"/>
      <c r="U213" s="6"/>
      <c r="V213" s="6"/>
    </row>
    <row r="214" spans="17:22">
      <c r="Q214" s="6"/>
      <c r="R214" s="6"/>
      <c r="S214" s="6"/>
      <c r="T214" s="6"/>
      <c r="U214" s="6"/>
      <c r="V214" s="6"/>
    </row>
    <row r="215" spans="17:22">
      <c r="Q215" s="6"/>
      <c r="R215" s="6"/>
      <c r="S215" s="6"/>
      <c r="T215" s="6"/>
      <c r="U215" s="6"/>
      <c r="V215" s="6"/>
    </row>
    <row r="216" spans="17:22">
      <c r="Q216" s="6"/>
      <c r="R216" s="6"/>
      <c r="S216" s="6"/>
      <c r="T216" s="6"/>
      <c r="U216" s="6"/>
      <c r="V216" s="6"/>
    </row>
    <row r="217" spans="17:22">
      <c r="Q217" s="6"/>
      <c r="R217" s="6"/>
      <c r="S217" s="6"/>
      <c r="T217" s="6"/>
      <c r="U217" s="6"/>
      <c r="V217" s="6"/>
    </row>
    <row r="218" spans="17:22">
      <c r="Q218" s="6"/>
      <c r="R218" s="6"/>
      <c r="S218" s="6"/>
      <c r="T218" s="6"/>
      <c r="U218" s="6"/>
      <c r="V218" s="6"/>
    </row>
    <row r="219" spans="17:22">
      <c r="Q219" s="6"/>
      <c r="R219" s="6"/>
      <c r="S219" s="6"/>
      <c r="T219" s="6"/>
      <c r="U219" s="6"/>
      <c r="V219" s="6"/>
    </row>
    <row r="220" spans="17:22">
      <c r="Q220" s="6"/>
      <c r="R220" s="6"/>
      <c r="S220" s="6"/>
      <c r="T220" s="6"/>
      <c r="U220" s="6"/>
      <c r="V220" s="6"/>
    </row>
    <row r="221" spans="17:22">
      <c r="Q221" s="6"/>
      <c r="R221" s="6"/>
      <c r="S221" s="6"/>
      <c r="T221" s="6"/>
      <c r="U221" s="6"/>
      <c r="V221" s="6"/>
    </row>
    <row r="222" spans="17:22">
      <c r="Q222" s="6"/>
      <c r="R222" s="6"/>
      <c r="S222" s="6"/>
      <c r="T222" s="6"/>
      <c r="U222" s="6"/>
      <c r="V222" s="6"/>
    </row>
    <row r="223" spans="17:22">
      <c r="Q223" s="6"/>
      <c r="R223" s="6"/>
      <c r="S223" s="6"/>
      <c r="T223" s="6"/>
      <c r="U223" s="6"/>
      <c r="V223" s="6"/>
    </row>
    <row r="224" spans="17:22">
      <c r="Q224" s="6"/>
      <c r="R224" s="6"/>
      <c r="S224" s="6"/>
      <c r="T224" s="6"/>
      <c r="U224" s="6"/>
      <c r="V224" s="6"/>
    </row>
    <row r="225" spans="17:22">
      <c r="Q225" s="6"/>
      <c r="R225" s="6"/>
      <c r="S225" s="6"/>
      <c r="T225" s="6"/>
      <c r="U225" s="6"/>
      <c r="V225" s="6"/>
    </row>
    <row r="226" spans="17:22">
      <c r="Q226" s="6"/>
      <c r="R226" s="6"/>
      <c r="S226" s="6"/>
      <c r="T226" s="6"/>
      <c r="U226" s="6"/>
      <c r="V226" s="6"/>
    </row>
    <row r="227" spans="17:22">
      <c r="Q227" s="6"/>
      <c r="R227" s="6"/>
      <c r="S227" s="6"/>
      <c r="T227" s="6"/>
      <c r="U227" s="6"/>
      <c r="V227" s="6"/>
    </row>
    <row r="228" spans="17:22">
      <c r="Q228" s="6"/>
      <c r="R228" s="6"/>
      <c r="S228" s="6"/>
      <c r="T228" s="6"/>
      <c r="U228" s="6"/>
      <c r="V228" s="6"/>
    </row>
    <row r="229" spans="17:22">
      <c r="Q229" s="6"/>
      <c r="R229" s="6"/>
      <c r="S229" s="6"/>
      <c r="T229" s="6"/>
      <c r="U229" s="6"/>
      <c r="V229" s="6"/>
    </row>
    <row r="230" spans="17:22">
      <c r="Q230" s="6"/>
      <c r="R230" s="6"/>
      <c r="S230" s="6"/>
      <c r="T230" s="6"/>
      <c r="U230" s="6"/>
      <c r="V230" s="6"/>
    </row>
    <row r="231" spans="17:22">
      <c r="Q231" s="6"/>
      <c r="R231" s="6"/>
      <c r="S231" s="6"/>
      <c r="T231" s="6"/>
      <c r="U231" s="6"/>
      <c r="V231" s="6"/>
    </row>
    <row r="232" spans="17:22">
      <c r="Q232" s="6"/>
      <c r="R232" s="6"/>
      <c r="S232" s="6"/>
      <c r="T232" s="6"/>
      <c r="U232" s="6"/>
      <c r="V232" s="6"/>
    </row>
    <row r="233" spans="17:22">
      <c r="Q233" s="6"/>
      <c r="R233" s="6"/>
      <c r="S233" s="6"/>
      <c r="T233" s="6"/>
      <c r="U233" s="6"/>
      <c r="V233" s="6"/>
    </row>
    <row r="234" spans="17:22">
      <c r="Q234" s="6"/>
      <c r="R234" s="6"/>
      <c r="S234" s="6"/>
      <c r="T234" s="6"/>
      <c r="U234" s="6"/>
      <c r="V234" s="6"/>
    </row>
    <row r="235" spans="17:22">
      <c r="Q235" s="6"/>
      <c r="R235" s="6"/>
      <c r="S235" s="6"/>
      <c r="T235" s="6"/>
      <c r="U235" s="6"/>
      <c r="V235" s="6"/>
    </row>
    <row r="236" spans="17:22">
      <c r="Q236" s="6"/>
      <c r="R236" s="6"/>
      <c r="S236" s="6"/>
      <c r="T236" s="6"/>
      <c r="U236" s="6"/>
      <c r="V236" s="6"/>
    </row>
    <row r="237" spans="17:22">
      <c r="Q237" s="6"/>
      <c r="R237" s="6"/>
      <c r="S237" s="6"/>
      <c r="T237" s="6"/>
      <c r="U237" s="6"/>
      <c r="V237" s="6"/>
    </row>
    <row r="238" spans="17:22">
      <c r="Q238" s="6"/>
      <c r="R238" s="6"/>
      <c r="S238" s="6"/>
      <c r="T238" s="6"/>
      <c r="U238" s="6"/>
      <c r="V238" s="6"/>
    </row>
    <row r="239" spans="17:22">
      <c r="Q239" s="6"/>
      <c r="R239" s="6"/>
      <c r="S239" s="6"/>
      <c r="T239" s="6"/>
      <c r="U239" s="6"/>
      <c r="V239" s="6"/>
    </row>
    <row r="240" spans="17:22">
      <c r="Q240" s="6"/>
      <c r="R240" s="6"/>
      <c r="S240" s="6"/>
      <c r="T240" s="6"/>
      <c r="U240" s="6"/>
      <c r="V240" s="6"/>
    </row>
    <row r="241" spans="17:22">
      <c r="Q241" s="6"/>
      <c r="R241" s="6"/>
      <c r="S241" s="6"/>
      <c r="T241" s="6"/>
      <c r="U241" s="6"/>
      <c r="V241" s="6"/>
    </row>
    <row r="242" spans="17:22">
      <c r="Q242" s="6"/>
      <c r="R242" s="6"/>
      <c r="S242" s="6"/>
      <c r="T242" s="6"/>
      <c r="U242" s="6"/>
      <c r="V242" s="6"/>
    </row>
    <row r="243" spans="17:22">
      <c r="Q243" s="6"/>
      <c r="R243" s="6"/>
      <c r="S243" s="6"/>
      <c r="T243" s="6"/>
      <c r="U243" s="6"/>
      <c r="V243" s="6"/>
    </row>
    <row r="244" spans="17:22">
      <c r="Q244" s="6"/>
      <c r="R244" s="6"/>
      <c r="S244" s="6"/>
      <c r="T244" s="6"/>
      <c r="U244" s="6"/>
      <c r="V244" s="6"/>
    </row>
    <row r="245" spans="17:22">
      <c r="Q245" s="6"/>
      <c r="R245" s="6"/>
      <c r="S245" s="6"/>
      <c r="T245" s="6"/>
      <c r="U245" s="6"/>
      <c r="V245" s="6"/>
    </row>
    <row r="246" spans="17:22">
      <c r="Q246" s="6"/>
      <c r="R246" s="6"/>
      <c r="S246" s="6"/>
      <c r="T246" s="6"/>
      <c r="U246" s="6"/>
      <c r="V246" s="6"/>
    </row>
    <row r="247" spans="17:22">
      <c r="Q247" s="6"/>
      <c r="R247" s="6"/>
      <c r="S247" s="6"/>
      <c r="T247" s="6"/>
      <c r="U247" s="6"/>
      <c r="V247" s="6"/>
    </row>
    <row r="248" spans="17:22">
      <c r="Q248" s="6"/>
      <c r="R248" s="6"/>
      <c r="S248" s="6"/>
      <c r="T248" s="6"/>
      <c r="U248" s="6"/>
      <c r="V248" s="6"/>
    </row>
    <row r="249" spans="17:22">
      <c r="Q249" s="6"/>
      <c r="R249" s="6"/>
      <c r="S249" s="6"/>
      <c r="T249" s="6"/>
      <c r="U249" s="6"/>
      <c r="V249" s="6"/>
    </row>
    <row r="250" spans="17:22">
      <c r="Q250" s="6"/>
      <c r="R250" s="6"/>
      <c r="S250" s="6"/>
      <c r="T250" s="6"/>
      <c r="U250" s="6"/>
      <c r="V250" s="6"/>
    </row>
    <row r="251" spans="17:22">
      <c r="Q251" s="6"/>
      <c r="R251" s="6"/>
      <c r="S251" s="6"/>
      <c r="T251" s="6"/>
      <c r="U251" s="6"/>
      <c r="V251" s="6"/>
    </row>
    <row r="252" spans="17:22">
      <c r="Q252" s="6"/>
      <c r="R252" s="6"/>
      <c r="S252" s="6"/>
      <c r="T252" s="6"/>
      <c r="U252" s="6"/>
      <c r="V252" s="6"/>
    </row>
    <row r="253" spans="17:22">
      <c r="Q253" s="6"/>
      <c r="R253" s="6"/>
      <c r="S253" s="6"/>
      <c r="T253" s="6"/>
      <c r="U253" s="6"/>
      <c r="V253" s="6"/>
    </row>
    <row r="254" spans="17:22">
      <c r="Q254" s="6"/>
      <c r="R254" s="6"/>
      <c r="S254" s="6"/>
      <c r="T254" s="6"/>
      <c r="U254" s="6"/>
      <c r="V254" s="6"/>
    </row>
    <row r="255" spans="17:22">
      <c r="Q255" s="6"/>
      <c r="R255" s="6"/>
      <c r="S255" s="6"/>
      <c r="T255" s="6"/>
      <c r="U255" s="6"/>
      <c r="V255" s="6"/>
    </row>
    <row r="256" spans="17:22">
      <c r="Q256" s="6"/>
      <c r="R256" s="6"/>
      <c r="S256" s="6"/>
      <c r="T256" s="6"/>
      <c r="U256" s="6"/>
      <c r="V256" s="6"/>
    </row>
    <row r="257" spans="17:22">
      <c r="Q257" s="6"/>
      <c r="R257" s="6"/>
      <c r="S257" s="6"/>
      <c r="T257" s="6"/>
      <c r="U257" s="6"/>
      <c r="V257" s="6"/>
    </row>
    <row r="258" spans="17:22">
      <c r="Q258" s="6"/>
      <c r="R258" s="6"/>
      <c r="S258" s="6"/>
      <c r="T258" s="6"/>
      <c r="U258" s="6"/>
      <c r="V258" s="6"/>
    </row>
    <row r="259" spans="17:22">
      <c r="Q259" s="6"/>
      <c r="R259" s="6"/>
      <c r="S259" s="6"/>
      <c r="T259" s="6"/>
      <c r="U259" s="6"/>
      <c r="V259" s="6"/>
    </row>
    <row r="260" spans="17:22">
      <c r="Q260" s="6"/>
      <c r="R260" s="6"/>
      <c r="S260" s="6"/>
      <c r="T260" s="6"/>
      <c r="U260" s="6"/>
      <c r="V260" s="6"/>
    </row>
    <row r="261" spans="17:22">
      <c r="Q261" s="6"/>
      <c r="R261" s="6"/>
      <c r="S261" s="6"/>
      <c r="T261" s="6"/>
      <c r="U261" s="6"/>
      <c r="V261" s="6"/>
    </row>
    <row r="262" spans="17:22">
      <c r="Q262" s="6"/>
      <c r="R262" s="6"/>
      <c r="S262" s="6"/>
      <c r="T262" s="6"/>
      <c r="U262" s="6"/>
      <c r="V262" s="6"/>
    </row>
    <row r="263" spans="17:22">
      <c r="Q263" s="6"/>
      <c r="R263" s="6"/>
      <c r="S263" s="6"/>
      <c r="T263" s="6"/>
      <c r="U263" s="6"/>
      <c r="V263" s="6"/>
    </row>
    <row r="264" spans="17:22">
      <c r="Q264" s="6"/>
      <c r="R264" s="6"/>
      <c r="S264" s="6"/>
      <c r="T264" s="6"/>
      <c r="U264" s="6"/>
      <c r="V264" s="6"/>
    </row>
    <row r="265" spans="17:22">
      <c r="Q265" s="6"/>
      <c r="R265" s="6"/>
      <c r="S265" s="6"/>
      <c r="T265" s="6"/>
      <c r="U265" s="6"/>
      <c r="V265" s="6"/>
    </row>
    <row r="266" spans="17:22">
      <c r="Q266" s="6"/>
      <c r="R266" s="6"/>
      <c r="S266" s="6"/>
      <c r="T266" s="6"/>
      <c r="U266" s="6"/>
      <c r="V266" s="6"/>
    </row>
    <row r="267" spans="17:22">
      <c r="Q267" s="6"/>
      <c r="R267" s="6"/>
      <c r="S267" s="6"/>
      <c r="T267" s="6"/>
      <c r="U267" s="6"/>
      <c r="V267" s="6"/>
    </row>
    <row r="268" spans="17:22">
      <c r="Q268" s="6"/>
      <c r="R268" s="6"/>
      <c r="S268" s="6"/>
      <c r="T268" s="6"/>
      <c r="U268" s="6"/>
      <c r="V268" s="6"/>
    </row>
    <row r="269" spans="17:22">
      <c r="Q269" s="6"/>
      <c r="R269" s="6"/>
      <c r="S269" s="6"/>
      <c r="T269" s="6"/>
      <c r="U269" s="6"/>
      <c r="V269" s="6"/>
    </row>
    <row r="270" spans="17:22">
      <c r="Q270" s="6"/>
      <c r="R270" s="6"/>
      <c r="S270" s="6"/>
      <c r="T270" s="6"/>
      <c r="U270" s="6"/>
      <c r="V270" s="6"/>
    </row>
    <row r="271" spans="17:22">
      <c r="Q271" s="6"/>
      <c r="R271" s="6"/>
      <c r="S271" s="6"/>
      <c r="T271" s="6"/>
      <c r="U271" s="6"/>
      <c r="V271" s="6"/>
    </row>
    <row r="272" spans="17:22">
      <c r="Q272" s="6"/>
      <c r="R272" s="6"/>
      <c r="S272" s="6"/>
      <c r="T272" s="6"/>
      <c r="U272" s="6"/>
      <c r="V272" s="6"/>
    </row>
    <row r="273" spans="17:22">
      <c r="Q273" s="6"/>
      <c r="R273" s="6"/>
      <c r="S273" s="6"/>
      <c r="T273" s="6"/>
      <c r="U273" s="6"/>
      <c r="V273" s="6"/>
    </row>
    <row r="274" spans="17:22">
      <c r="Q274" s="6"/>
      <c r="R274" s="6"/>
      <c r="S274" s="6"/>
      <c r="T274" s="6"/>
      <c r="U274" s="6"/>
      <c r="V274" s="6"/>
    </row>
    <row r="275" spans="17:22">
      <c r="Q275" s="6"/>
      <c r="R275" s="6"/>
      <c r="S275" s="6"/>
      <c r="T275" s="6"/>
      <c r="U275" s="6"/>
      <c r="V275" s="6"/>
    </row>
    <row r="276" spans="17:22">
      <c r="Q276" s="6"/>
      <c r="R276" s="6"/>
      <c r="S276" s="6"/>
      <c r="T276" s="6"/>
      <c r="U276" s="6"/>
      <c r="V276" s="6"/>
    </row>
    <row r="277" spans="17:22">
      <c r="Q277" s="6"/>
      <c r="R277" s="6"/>
      <c r="S277" s="6"/>
      <c r="T277" s="6"/>
      <c r="U277" s="6"/>
      <c r="V277" s="6"/>
    </row>
    <row r="278" spans="17:22">
      <c r="Q278" s="6"/>
      <c r="R278" s="6"/>
      <c r="S278" s="6"/>
      <c r="T278" s="6"/>
      <c r="U278" s="6"/>
      <c r="V278" s="6"/>
    </row>
    <row r="279" spans="17:22">
      <c r="Q279" s="6"/>
      <c r="R279" s="6"/>
      <c r="S279" s="6"/>
      <c r="T279" s="6"/>
      <c r="U279" s="6"/>
      <c r="V279" s="6"/>
    </row>
    <row r="280" spans="17:22">
      <c r="Q280" s="6"/>
      <c r="R280" s="6"/>
      <c r="S280" s="6"/>
      <c r="T280" s="6"/>
      <c r="U280" s="6"/>
      <c r="V280" s="6"/>
    </row>
    <row r="281" spans="17:22">
      <c r="Q281" s="6"/>
      <c r="R281" s="6"/>
      <c r="S281" s="6"/>
      <c r="T281" s="6"/>
      <c r="U281" s="6"/>
      <c r="V281" s="6"/>
    </row>
    <row r="282" spans="17:22">
      <c r="Q282" s="6"/>
      <c r="R282" s="6"/>
      <c r="S282" s="6"/>
      <c r="T282" s="6"/>
      <c r="U282" s="6"/>
      <c r="V282" s="6"/>
    </row>
    <row r="283" spans="17:22">
      <c r="Q283" s="6"/>
      <c r="R283" s="6"/>
      <c r="S283" s="6"/>
      <c r="T283" s="6"/>
      <c r="U283" s="6"/>
      <c r="V283" s="6"/>
    </row>
    <row r="284" spans="17:22">
      <c r="Q284" s="6"/>
      <c r="R284" s="6"/>
      <c r="S284" s="6"/>
      <c r="T284" s="6"/>
      <c r="U284" s="6"/>
      <c r="V284" s="6"/>
    </row>
    <row r="285" spans="17:22">
      <c r="Q285" s="6"/>
      <c r="R285" s="6"/>
      <c r="S285" s="6"/>
      <c r="T285" s="6"/>
      <c r="U285" s="6"/>
      <c r="V285" s="6"/>
    </row>
    <row r="286" spans="17:22">
      <c r="Q286" s="6"/>
      <c r="R286" s="6"/>
      <c r="S286" s="6"/>
      <c r="T286" s="6"/>
      <c r="U286" s="6"/>
      <c r="V286" s="6"/>
    </row>
    <row r="287" spans="17:22">
      <c r="Q287" s="6"/>
      <c r="R287" s="6"/>
      <c r="S287" s="6"/>
      <c r="T287" s="6"/>
      <c r="U287" s="6"/>
      <c r="V287" s="6"/>
    </row>
    <row r="288" spans="17:22">
      <c r="Q288" s="6"/>
      <c r="R288" s="6"/>
      <c r="S288" s="6"/>
      <c r="T288" s="6"/>
      <c r="U288" s="6"/>
      <c r="V288" s="6"/>
    </row>
    <row r="289" spans="17:22">
      <c r="Q289" s="6"/>
      <c r="R289" s="6"/>
      <c r="S289" s="6"/>
      <c r="T289" s="6"/>
      <c r="U289" s="6"/>
      <c r="V289" s="6"/>
    </row>
    <row r="290" spans="17:22">
      <c r="Q290" s="6"/>
      <c r="R290" s="6"/>
      <c r="S290" s="6"/>
      <c r="T290" s="6"/>
      <c r="U290" s="6"/>
      <c r="V290" s="6"/>
    </row>
    <row r="291" spans="17:22">
      <c r="Q291" s="6"/>
      <c r="R291" s="6"/>
      <c r="S291" s="6"/>
      <c r="T291" s="6"/>
      <c r="U291" s="6"/>
      <c r="V291" s="6"/>
    </row>
    <row r="292" spans="17:22">
      <c r="Q292" s="6"/>
      <c r="R292" s="6"/>
      <c r="S292" s="6"/>
      <c r="T292" s="6"/>
      <c r="U292" s="6"/>
      <c r="V292" s="6"/>
    </row>
    <row r="293" spans="17:22">
      <c r="Q293" s="6"/>
      <c r="R293" s="6"/>
      <c r="S293" s="6"/>
      <c r="T293" s="6"/>
      <c r="U293" s="6"/>
      <c r="V293" s="6"/>
    </row>
    <row r="294" spans="17:22">
      <c r="Q294" s="6"/>
      <c r="R294" s="6"/>
      <c r="S294" s="6"/>
      <c r="T294" s="6"/>
      <c r="U294" s="6"/>
      <c r="V294" s="6"/>
    </row>
    <row r="295" spans="17:22">
      <c r="Q295" s="6"/>
      <c r="R295" s="6"/>
      <c r="S295" s="6"/>
      <c r="T295" s="6"/>
      <c r="U295" s="6"/>
      <c r="V295" s="6"/>
    </row>
    <row r="296" spans="17:22">
      <c r="Q296" s="6"/>
      <c r="R296" s="6"/>
      <c r="S296" s="6"/>
      <c r="T296" s="6"/>
      <c r="U296" s="6"/>
      <c r="V296" s="6"/>
    </row>
    <row r="297" spans="17:22">
      <c r="Q297" s="6"/>
      <c r="R297" s="6"/>
      <c r="S297" s="6"/>
      <c r="T297" s="6"/>
      <c r="U297" s="6"/>
      <c r="V297" s="6"/>
    </row>
    <row r="298" spans="17:22">
      <c r="Q298" s="6"/>
      <c r="R298" s="6"/>
      <c r="S298" s="6"/>
      <c r="T298" s="6"/>
      <c r="U298" s="6"/>
      <c r="V298" s="6"/>
    </row>
    <row r="299" spans="17:22">
      <c r="Q299" s="6"/>
      <c r="R299" s="6"/>
      <c r="S299" s="6"/>
      <c r="T299" s="6"/>
      <c r="U299" s="6"/>
      <c r="V299" s="6"/>
    </row>
    <row r="300" spans="17:22">
      <c r="Q300" s="6"/>
      <c r="R300" s="6"/>
      <c r="S300" s="6"/>
      <c r="T300" s="6"/>
      <c r="U300" s="6"/>
      <c r="V300" s="6"/>
    </row>
    <row r="301" spans="17:22">
      <c r="Q301" s="6"/>
      <c r="R301" s="6"/>
      <c r="S301" s="6"/>
      <c r="T301" s="6"/>
      <c r="U301" s="6"/>
      <c r="V301" s="6"/>
    </row>
    <row r="302" spans="17:22">
      <c r="Q302" s="6"/>
      <c r="R302" s="6"/>
      <c r="S302" s="6"/>
      <c r="T302" s="6"/>
      <c r="U302" s="6"/>
      <c r="V302" s="6"/>
    </row>
    <row r="303" spans="17:22">
      <c r="Q303" s="6"/>
      <c r="R303" s="6"/>
      <c r="S303" s="6"/>
      <c r="T303" s="6"/>
      <c r="U303" s="6"/>
      <c r="V303" s="6"/>
    </row>
    <row r="304" spans="17:22">
      <c r="Q304" s="6"/>
      <c r="R304" s="6"/>
      <c r="S304" s="6"/>
      <c r="T304" s="6"/>
      <c r="U304" s="6"/>
      <c r="V304" s="6"/>
    </row>
    <row r="305" spans="17:22">
      <c r="Q305" s="6"/>
      <c r="R305" s="6"/>
      <c r="S305" s="6"/>
      <c r="T305" s="6"/>
      <c r="U305" s="6"/>
      <c r="V305" s="6"/>
    </row>
    <row r="306" spans="17:22">
      <c r="Q306" s="6"/>
      <c r="R306" s="6"/>
      <c r="S306" s="6"/>
      <c r="T306" s="6"/>
      <c r="U306" s="6"/>
      <c r="V306" s="6"/>
    </row>
    <row r="307" spans="17:22">
      <c r="Q307" s="6"/>
      <c r="R307" s="6"/>
      <c r="S307" s="6"/>
      <c r="T307" s="6"/>
      <c r="U307" s="6"/>
      <c r="V307" s="6"/>
    </row>
    <row r="308" spans="17:22">
      <c r="Q308" s="6"/>
      <c r="R308" s="6"/>
      <c r="S308" s="6"/>
      <c r="T308" s="6"/>
      <c r="U308" s="6"/>
      <c r="V308" s="6"/>
    </row>
    <row r="309" spans="17:22">
      <c r="Q309" s="6"/>
      <c r="R309" s="6"/>
      <c r="S309" s="6"/>
      <c r="T309" s="6"/>
      <c r="U309" s="6"/>
      <c r="V309" s="6"/>
    </row>
    <row r="310" spans="17:22">
      <c r="Q310" s="6"/>
      <c r="R310" s="6"/>
      <c r="S310" s="6"/>
      <c r="T310" s="6"/>
      <c r="U310" s="6"/>
      <c r="V310" s="6"/>
    </row>
    <row r="311" spans="17:22">
      <c r="Q311" s="6"/>
      <c r="R311" s="6"/>
      <c r="S311" s="6"/>
      <c r="T311" s="6"/>
      <c r="U311" s="6"/>
      <c r="V311" s="6"/>
    </row>
    <row r="312" spans="17:22">
      <c r="Q312" s="6"/>
      <c r="R312" s="6"/>
      <c r="S312" s="6"/>
      <c r="T312" s="6"/>
      <c r="U312" s="6"/>
      <c r="V312" s="6"/>
    </row>
    <row r="313" spans="17:22">
      <c r="Q313" s="6"/>
      <c r="R313" s="6"/>
      <c r="S313" s="6"/>
      <c r="T313" s="6"/>
      <c r="U313" s="6"/>
      <c r="V313" s="6"/>
    </row>
    <row r="314" spans="17:22">
      <c r="Q314" s="6"/>
      <c r="R314" s="6"/>
      <c r="S314" s="6"/>
      <c r="T314" s="6"/>
      <c r="U314" s="6"/>
      <c r="V314" s="6"/>
    </row>
    <row r="315" spans="17:22">
      <c r="Q315" s="6"/>
      <c r="R315" s="6"/>
      <c r="S315" s="6"/>
      <c r="T315" s="6"/>
      <c r="U315" s="6"/>
      <c r="V315" s="6"/>
    </row>
    <row r="316" spans="17:22">
      <c r="Q316" s="6"/>
      <c r="R316" s="6"/>
      <c r="S316" s="6"/>
      <c r="T316" s="6"/>
      <c r="U316" s="6"/>
      <c r="V316" s="6"/>
    </row>
    <row r="317" spans="17:22">
      <c r="Q317" s="6"/>
      <c r="R317" s="6"/>
      <c r="S317" s="6"/>
      <c r="T317" s="6"/>
      <c r="U317" s="6"/>
      <c r="V317" s="6"/>
    </row>
    <row r="318" spans="17:22">
      <c r="Q318" s="6"/>
      <c r="R318" s="6"/>
      <c r="S318" s="6"/>
      <c r="T318" s="6"/>
      <c r="U318" s="6"/>
      <c r="V318" s="6"/>
    </row>
    <row r="319" spans="17:22">
      <c r="Q319" s="6"/>
      <c r="R319" s="6"/>
      <c r="S319" s="6"/>
      <c r="T319" s="6"/>
      <c r="U319" s="6"/>
      <c r="V319" s="6"/>
    </row>
    <row r="320" spans="17:22">
      <c r="Q320" s="6"/>
      <c r="R320" s="6"/>
      <c r="S320" s="6"/>
      <c r="T320" s="6"/>
      <c r="U320" s="6"/>
      <c r="V320" s="6"/>
    </row>
    <row r="321" spans="17:22">
      <c r="Q321" s="6"/>
      <c r="R321" s="6"/>
      <c r="S321" s="6"/>
      <c r="T321" s="6"/>
      <c r="U321" s="6"/>
      <c r="V321" s="6"/>
    </row>
    <row r="322" spans="17:22">
      <c r="Q322" s="6"/>
      <c r="R322" s="6"/>
      <c r="S322" s="6"/>
      <c r="T322" s="6"/>
      <c r="U322" s="6"/>
      <c r="V322" s="6"/>
    </row>
    <row r="323" spans="17:22">
      <c r="Q323" s="6"/>
      <c r="R323" s="6"/>
      <c r="S323" s="6"/>
      <c r="T323" s="6"/>
      <c r="U323" s="6"/>
      <c r="V323" s="6"/>
    </row>
    <row r="324" spans="17:22">
      <c r="Q324" s="6"/>
      <c r="R324" s="6"/>
      <c r="S324" s="6"/>
      <c r="T324" s="6"/>
      <c r="U324" s="6"/>
      <c r="V324" s="6"/>
    </row>
    <row r="325" spans="17:22">
      <c r="Q325" s="6"/>
      <c r="R325" s="6"/>
      <c r="S325" s="6"/>
      <c r="T325" s="6"/>
      <c r="U325" s="6"/>
      <c r="V325" s="6"/>
    </row>
    <row r="326" spans="17:22">
      <c r="Q326" s="6"/>
      <c r="R326" s="6"/>
      <c r="S326" s="6"/>
      <c r="T326" s="6"/>
      <c r="U326" s="6"/>
      <c r="V326" s="6"/>
    </row>
    <row r="327" spans="17:22">
      <c r="Q327" s="6"/>
      <c r="R327" s="6"/>
      <c r="S327" s="6"/>
      <c r="T327" s="6"/>
      <c r="U327" s="6"/>
      <c r="V327" s="6"/>
    </row>
    <row r="328" spans="17:22">
      <c r="Q328" s="6"/>
      <c r="R328" s="6"/>
      <c r="S328" s="6"/>
      <c r="T328" s="6"/>
      <c r="U328" s="6"/>
      <c r="V328" s="6"/>
    </row>
    <row r="329" spans="17:22">
      <c r="Q329" s="6"/>
      <c r="R329" s="6"/>
      <c r="S329" s="6"/>
      <c r="T329" s="6"/>
      <c r="U329" s="6"/>
      <c r="V329" s="6"/>
    </row>
    <row r="330" spans="17:22">
      <c r="Q330" s="6"/>
      <c r="R330" s="6"/>
      <c r="S330" s="6"/>
      <c r="T330" s="6"/>
      <c r="U330" s="6"/>
      <c r="V330" s="6"/>
    </row>
    <row r="331" spans="17:22">
      <c r="Q331" s="6"/>
      <c r="R331" s="6"/>
      <c r="S331" s="6"/>
      <c r="T331" s="6"/>
      <c r="U331" s="6"/>
      <c r="V331" s="6"/>
    </row>
    <row r="332" spans="17:22">
      <c r="Q332" s="6"/>
      <c r="R332" s="6"/>
      <c r="S332" s="6"/>
      <c r="T332" s="6"/>
      <c r="U332" s="6"/>
      <c r="V332" s="6"/>
    </row>
    <row r="333" spans="17:22">
      <c r="Q333" s="6"/>
      <c r="R333" s="6"/>
      <c r="S333" s="6"/>
      <c r="T333" s="6"/>
      <c r="U333" s="6"/>
      <c r="V333" s="6"/>
    </row>
    <row r="334" spans="17:22">
      <c r="Q334" s="6"/>
      <c r="R334" s="6"/>
      <c r="S334" s="6"/>
      <c r="T334" s="6"/>
      <c r="U334" s="6"/>
      <c r="V334" s="6"/>
    </row>
    <row r="335" spans="17:22">
      <c r="Q335" s="6"/>
      <c r="R335" s="6"/>
      <c r="S335" s="6"/>
      <c r="T335" s="6"/>
      <c r="U335" s="6"/>
      <c r="V335" s="6"/>
    </row>
    <row r="336" spans="17:22">
      <c r="Q336" s="6"/>
      <c r="R336" s="6"/>
      <c r="S336" s="6"/>
      <c r="T336" s="6"/>
      <c r="U336" s="6"/>
      <c r="V336" s="6"/>
    </row>
    <row r="337" spans="17:22">
      <c r="Q337" s="6"/>
      <c r="R337" s="6"/>
      <c r="S337" s="6"/>
      <c r="T337" s="6"/>
      <c r="U337" s="6"/>
      <c r="V337" s="6"/>
    </row>
    <row r="338" spans="17:22">
      <c r="Q338" s="6"/>
      <c r="R338" s="6"/>
      <c r="S338" s="6"/>
      <c r="T338" s="6"/>
      <c r="U338" s="6"/>
      <c r="V338" s="6"/>
    </row>
    <row r="339" spans="17:22">
      <c r="Q339" s="6"/>
      <c r="R339" s="6"/>
      <c r="S339" s="6"/>
      <c r="T339" s="6"/>
      <c r="U339" s="6"/>
      <c r="V339" s="6"/>
    </row>
    <row r="340" spans="17:22">
      <c r="Q340" s="6"/>
      <c r="R340" s="6"/>
      <c r="S340" s="6"/>
      <c r="T340" s="6"/>
      <c r="U340" s="6"/>
      <c r="V340" s="6"/>
    </row>
    <row r="341" spans="17:22">
      <c r="Q341" s="6"/>
      <c r="R341" s="6"/>
      <c r="S341" s="6"/>
      <c r="T341" s="6"/>
      <c r="U341" s="6"/>
      <c r="V341" s="6"/>
    </row>
    <row r="342" spans="17:22">
      <c r="Q342" s="6"/>
      <c r="R342" s="6"/>
      <c r="S342" s="6"/>
      <c r="T342" s="6"/>
      <c r="U342" s="6"/>
      <c r="V342" s="6"/>
    </row>
    <row r="343" spans="17:22">
      <c r="Q343" s="6"/>
      <c r="R343" s="6"/>
      <c r="S343" s="6"/>
      <c r="T343" s="6"/>
      <c r="U343" s="6"/>
      <c r="V343" s="6"/>
    </row>
    <row r="344" spans="17:22">
      <c r="Q344" s="6"/>
      <c r="R344" s="6"/>
      <c r="S344" s="6"/>
      <c r="T344" s="6"/>
      <c r="U344" s="6"/>
      <c r="V344" s="6"/>
    </row>
    <row r="345" spans="17:22">
      <c r="Q345" s="6"/>
      <c r="R345" s="6"/>
      <c r="S345" s="6"/>
      <c r="T345" s="6"/>
      <c r="U345" s="6"/>
      <c r="V345" s="6"/>
    </row>
    <row r="346" spans="17:22">
      <c r="Q346" s="6"/>
      <c r="R346" s="6"/>
      <c r="S346" s="6"/>
      <c r="T346" s="6"/>
      <c r="U346" s="6"/>
      <c r="V346" s="6"/>
    </row>
    <row r="347" spans="17:22">
      <c r="Q347" s="6"/>
      <c r="R347" s="6"/>
      <c r="S347" s="6"/>
      <c r="T347" s="6"/>
      <c r="U347" s="6"/>
      <c r="V347" s="6"/>
    </row>
    <row r="348" spans="17:22">
      <c r="Q348" s="6"/>
      <c r="R348" s="6"/>
      <c r="S348" s="6"/>
      <c r="T348" s="6"/>
      <c r="U348" s="6"/>
      <c r="V348" s="6"/>
    </row>
    <row r="349" spans="17:22">
      <c r="Q349" s="6"/>
      <c r="R349" s="6"/>
      <c r="S349" s="6"/>
      <c r="T349" s="6"/>
      <c r="U349" s="6"/>
      <c r="V349" s="6"/>
    </row>
    <row r="350" spans="17:22">
      <c r="Q350" s="6"/>
      <c r="R350" s="6"/>
      <c r="S350" s="6"/>
      <c r="T350" s="6"/>
      <c r="U350" s="6"/>
      <c r="V350" s="6"/>
    </row>
    <row r="351" spans="17:22">
      <c r="Q351" s="6"/>
      <c r="R351" s="6"/>
      <c r="S351" s="6"/>
      <c r="T351" s="6"/>
      <c r="U351" s="6"/>
      <c r="V351" s="6"/>
    </row>
    <row r="352" spans="17:22">
      <c r="Q352" s="6"/>
      <c r="R352" s="6"/>
      <c r="S352" s="6"/>
      <c r="T352" s="6"/>
      <c r="U352" s="6"/>
      <c r="V352" s="6"/>
    </row>
    <row r="353" spans="17:22">
      <c r="Q353" s="6"/>
      <c r="R353" s="6"/>
      <c r="S353" s="6"/>
      <c r="T353" s="6"/>
      <c r="U353" s="6"/>
      <c r="V353" s="6"/>
    </row>
    <row r="354" spans="17:22">
      <c r="Q354" s="6"/>
      <c r="R354" s="6"/>
      <c r="S354" s="6"/>
      <c r="T354" s="6"/>
      <c r="U354" s="6"/>
      <c r="V354" s="6"/>
    </row>
    <row r="355" spans="17:22">
      <c r="Q355" s="6"/>
      <c r="R355" s="6"/>
      <c r="S355" s="6"/>
      <c r="T355" s="6"/>
      <c r="U355" s="6"/>
      <c r="V355" s="6"/>
    </row>
    <row r="356" spans="17:22">
      <c r="Q356" s="6"/>
      <c r="R356" s="6"/>
      <c r="S356" s="6"/>
      <c r="T356" s="6"/>
      <c r="U356" s="6"/>
      <c r="V356" s="6"/>
    </row>
    <row r="357" spans="17:22">
      <c r="Q357" s="6"/>
      <c r="R357" s="6"/>
      <c r="S357" s="6"/>
      <c r="T357" s="6"/>
      <c r="U357" s="6"/>
      <c r="V357" s="6"/>
    </row>
    <row r="358" spans="17:22">
      <c r="Q358" s="6"/>
      <c r="R358" s="6"/>
      <c r="S358" s="6"/>
      <c r="T358" s="6"/>
      <c r="U358" s="6"/>
      <c r="V358" s="6"/>
    </row>
    <row r="359" spans="17:22">
      <c r="Q359" s="6"/>
      <c r="R359" s="6"/>
      <c r="S359" s="6"/>
      <c r="T359" s="6"/>
      <c r="U359" s="6"/>
      <c r="V359" s="6"/>
    </row>
    <row r="360" spans="17:22">
      <c r="Q360" s="6"/>
      <c r="R360" s="6"/>
      <c r="S360" s="6"/>
      <c r="T360" s="6"/>
      <c r="U360" s="6"/>
      <c r="V360" s="6"/>
    </row>
    <row r="361" spans="17:22">
      <c r="Q361" s="6"/>
      <c r="R361" s="6"/>
      <c r="S361" s="6"/>
      <c r="T361" s="6"/>
      <c r="U361" s="6"/>
      <c r="V361" s="6"/>
    </row>
    <row r="362" spans="17:22">
      <c r="Q362" s="6"/>
      <c r="R362" s="6"/>
      <c r="S362" s="6"/>
      <c r="T362" s="6"/>
      <c r="U362" s="6"/>
      <c r="V362" s="6"/>
    </row>
    <row r="363" spans="17:22">
      <c r="Q363" s="6"/>
      <c r="R363" s="6"/>
      <c r="S363" s="6"/>
      <c r="T363" s="6"/>
      <c r="U363" s="6"/>
      <c r="V363" s="6"/>
    </row>
    <row r="364" spans="17:22">
      <c r="Q364" s="6"/>
      <c r="R364" s="6"/>
      <c r="S364" s="6"/>
      <c r="T364" s="6"/>
      <c r="U364" s="6"/>
      <c r="V364" s="6"/>
    </row>
    <row r="365" spans="17:22">
      <c r="Q365" s="6"/>
      <c r="R365" s="6"/>
      <c r="S365" s="6"/>
      <c r="T365" s="6"/>
      <c r="U365" s="6"/>
      <c r="V365" s="6"/>
    </row>
    <row r="366" spans="17:22">
      <c r="Q366" s="6"/>
      <c r="R366" s="6"/>
      <c r="S366" s="6"/>
      <c r="T366" s="6"/>
      <c r="U366" s="6"/>
      <c r="V366" s="6"/>
    </row>
    <row r="367" spans="17:22">
      <c r="Q367" s="6"/>
      <c r="R367" s="6"/>
      <c r="S367" s="6"/>
      <c r="T367" s="6"/>
      <c r="U367" s="6"/>
      <c r="V367" s="6"/>
    </row>
    <row r="368" spans="17:22">
      <c r="Q368" s="6"/>
      <c r="R368" s="6"/>
      <c r="S368" s="6"/>
      <c r="T368" s="6"/>
      <c r="U368" s="6"/>
      <c r="V368" s="6"/>
    </row>
    <row r="369" spans="17:22">
      <c r="Q369" s="6"/>
      <c r="R369" s="6"/>
      <c r="S369" s="6"/>
      <c r="T369" s="6"/>
      <c r="U369" s="6"/>
      <c r="V369" s="6"/>
    </row>
    <row r="370" spans="17:22">
      <c r="Q370" s="6"/>
      <c r="R370" s="6"/>
      <c r="S370" s="6"/>
      <c r="T370" s="6"/>
      <c r="U370" s="6"/>
      <c r="V370" s="6"/>
    </row>
    <row r="371" spans="17:22">
      <c r="Q371" s="6"/>
      <c r="R371" s="6"/>
      <c r="S371" s="6"/>
      <c r="T371" s="6"/>
      <c r="U371" s="6"/>
      <c r="V371" s="6"/>
    </row>
    <row r="372" spans="17:22">
      <c r="Q372" s="6"/>
      <c r="R372" s="6"/>
      <c r="S372" s="6"/>
      <c r="T372" s="6"/>
      <c r="U372" s="6"/>
      <c r="V372" s="6"/>
    </row>
    <row r="373" spans="17:22">
      <c r="Q373" s="6"/>
      <c r="R373" s="6"/>
      <c r="S373" s="6"/>
      <c r="T373" s="6"/>
      <c r="U373" s="6"/>
      <c r="V373" s="6"/>
    </row>
    <row r="374" spans="17:22">
      <c r="Q374" s="6"/>
      <c r="R374" s="6"/>
      <c r="S374" s="6"/>
      <c r="T374" s="6"/>
      <c r="U374" s="6"/>
      <c r="V374" s="6"/>
    </row>
    <row r="375" spans="17:22">
      <c r="Q375" s="6"/>
      <c r="R375" s="6"/>
      <c r="S375" s="6"/>
      <c r="T375" s="6"/>
      <c r="U375" s="6"/>
      <c r="V375" s="6"/>
    </row>
    <row r="376" spans="17:22">
      <c r="Q376" s="6"/>
      <c r="R376" s="6"/>
      <c r="S376" s="6"/>
      <c r="T376" s="6"/>
      <c r="U376" s="6"/>
      <c r="V376" s="6"/>
    </row>
    <row r="377" spans="17:22">
      <c r="Q377" s="6"/>
      <c r="R377" s="6"/>
      <c r="S377" s="6"/>
      <c r="T377" s="6"/>
      <c r="U377" s="6"/>
      <c r="V377" s="6"/>
    </row>
    <row r="378" spans="17:22">
      <c r="Q378" s="6"/>
      <c r="R378" s="6"/>
      <c r="S378" s="6"/>
      <c r="T378" s="6"/>
      <c r="U378" s="6"/>
      <c r="V378" s="6"/>
    </row>
    <row r="379" spans="17:22">
      <c r="Q379" s="6"/>
      <c r="R379" s="6"/>
      <c r="S379" s="6"/>
      <c r="T379" s="6"/>
      <c r="U379" s="6"/>
      <c r="V379" s="6"/>
    </row>
    <row r="380" spans="17:22">
      <c r="Q380" s="6"/>
      <c r="R380" s="6"/>
      <c r="S380" s="6"/>
      <c r="T380" s="6"/>
      <c r="U380" s="6"/>
      <c r="V380" s="6"/>
    </row>
    <row r="381" spans="17:22">
      <c r="Q381" s="6"/>
      <c r="R381" s="6"/>
      <c r="S381" s="6"/>
      <c r="T381" s="6"/>
      <c r="U381" s="6"/>
      <c r="V381" s="6"/>
    </row>
    <row r="382" spans="17:22">
      <c r="Q382" s="6"/>
      <c r="R382" s="6"/>
      <c r="S382" s="6"/>
      <c r="T382" s="6"/>
      <c r="U382" s="6"/>
      <c r="V382" s="6"/>
    </row>
    <row r="383" spans="17:22">
      <c r="Q383" s="6"/>
      <c r="R383" s="6"/>
      <c r="S383" s="6"/>
      <c r="T383" s="6"/>
      <c r="U383" s="6"/>
      <c r="V383" s="6"/>
    </row>
    <row r="384" spans="17:22">
      <c r="Q384" s="6"/>
      <c r="R384" s="6"/>
      <c r="S384" s="6"/>
      <c r="T384" s="6"/>
      <c r="U384" s="6"/>
      <c r="V384" s="6"/>
    </row>
    <row r="385" spans="17:22">
      <c r="Q385" s="6"/>
      <c r="R385" s="6"/>
      <c r="S385" s="6"/>
      <c r="T385" s="6"/>
      <c r="U385" s="6"/>
      <c r="V385" s="6"/>
    </row>
    <row r="386" spans="17:22">
      <c r="Q386" s="6"/>
      <c r="R386" s="6"/>
      <c r="S386" s="6"/>
      <c r="T386" s="6"/>
      <c r="U386" s="6"/>
      <c r="V386" s="6"/>
    </row>
    <row r="387" spans="17:22">
      <c r="Q387" s="6"/>
      <c r="R387" s="6"/>
      <c r="S387" s="6"/>
      <c r="T387" s="6"/>
      <c r="U387" s="6"/>
      <c r="V387" s="6"/>
    </row>
    <row r="388" spans="17:22">
      <c r="Q388" s="6"/>
      <c r="R388" s="6"/>
      <c r="S388" s="6"/>
      <c r="T388" s="6"/>
      <c r="U388" s="6"/>
      <c r="V388" s="6"/>
    </row>
    <row r="389" spans="17:22">
      <c r="Q389" s="6"/>
      <c r="R389" s="6"/>
      <c r="S389" s="6"/>
      <c r="T389" s="6"/>
      <c r="U389" s="6"/>
      <c r="V389" s="6"/>
    </row>
    <row r="390" spans="17:22">
      <c r="Q390" s="6"/>
      <c r="R390" s="6"/>
      <c r="S390" s="6"/>
      <c r="T390" s="6"/>
      <c r="U390" s="6"/>
      <c r="V390" s="6"/>
    </row>
    <row r="391" spans="17:22">
      <c r="Q391" s="6"/>
      <c r="R391" s="6"/>
      <c r="S391" s="6"/>
      <c r="T391" s="6"/>
      <c r="U391" s="6"/>
      <c r="V391" s="6"/>
    </row>
    <row r="392" spans="17:22">
      <c r="Q392" s="6"/>
      <c r="R392" s="6"/>
      <c r="S392" s="6"/>
      <c r="T392" s="6"/>
      <c r="U392" s="6"/>
      <c r="V392" s="6"/>
    </row>
    <row r="393" spans="17:22">
      <c r="Q393" s="6"/>
      <c r="R393" s="6"/>
      <c r="S393" s="6"/>
      <c r="T393" s="6"/>
      <c r="U393" s="6"/>
      <c r="V393" s="6"/>
    </row>
    <row r="394" spans="17:22">
      <c r="Q394" s="6"/>
      <c r="R394" s="6"/>
      <c r="S394" s="6"/>
      <c r="T394" s="6"/>
      <c r="U394" s="6"/>
      <c r="V394" s="6"/>
    </row>
    <row r="395" spans="17:22">
      <c r="Q395" s="6"/>
      <c r="R395" s="6"/>
      <c r="S395" s="6"/>
      <c r="T395" s="6"/>
      <c r="U395" s="6"/>
      <c r="V395" s="6"/>
    </row>
    <row r="396" spans="17:22">
      <c r="Q396" s="6"/>
      <c r="R396" s="6"/>
      <c r="S396" s="6"/>
      <c r="T396" s="6"/>
      <c r="U396" s="6"/>
      <c r="V396" s="6"/>
    </row>
    <row r="397" spans="17:22">
      <c r="Q397" s="6"/>
      <c r="R397" s="6"/>
      <c r="S397" s="6"/>
      <c r="T397" s="6"/>
      <c r="U397" s="6"/>
      <c r="V397" s="6"/>
    </row>
    <row r="398" spans="17:22">
      <c r="Q398" s="6"/>
      <c r="R398" s="6"/>
      <c r="S398" s="6"/>
      <c r="T398" s="6"/>
      <c r="U398" s="6"/>
      <c r="V398" s="6"/>
    </row>
    <row r="399" spans="17:22">
      <c r="Q399" s="6"/>
      <c r="R399" s="6"/>
      <c r="S399" s="6"/>
      <c r="T399" s="6"/>
      <c r="U399" s="6"/>
      <c r="V399" s="6"/>
    </row>
    <row r="400" spans="17:22">
      <c r="Q400" s="6"/>
      <c r="R400" s="6"/>
      <c r="S400" s="6"/>
      <c r="T400" s="6"/>
      <c r="U400" s="6"/>
      <c r="V400" s="6"/>
    </row>
    <row r="401" spans="17:22">
      <c r="Q401" s="6"/>
      <c r="R401" s="6"/>
      <c r="S401" s="6"/>
      <c r="T401" s="6"/>
      <c r="U401" s="6"/>
      <c r="V401" s="6"/>
    </row>
    <row r="402" spans="17:22">
      <c r="Q402" s="6"/>
      <c r="R402" s="6"/>
      <c r="S402" s="6"/>
      <c r="T402" s="6"/>
      <c r="U402" s="6"/>
      <c r="V402" s="6"/>
    </row>
    <row r="403" spans="17:22">
      <c r="Q403" s="6"/>
      <c r="R403" s="6"/>
      <c r="S403" s="6"/>
      <c r="T403" s="6"/>
      <c r="U403" s="6"/>
      <c r="V403" s="6"/>
    </row>
    <row r="404" spans="17:22">
      <c r="Q404" s="6"/>
      <c r="R404" s="6"/>
      <c r="S404" s="6"/>
      <c r="T404" s="6"/>
      <c r="U404" s="6"/>
      <c r="V404" s="6"/>
    </row>
    <row r="405" spans="17:22">
      <c r="Q405" s="6"/>
      <c r="R405" s="6"/>
      <c r="S405" s="6"/>
      <c r="T405" s="6"/>
      <c r="U405" s="6"/>
      <c r="V405" s="6"/>
    </row>
    <row r="406" spans="17:22">
      <c r="Q406" s="6"/>
      <c r="R406" s="6"/>
      <c r="S406" s="6"/>
      <c r="T406" s="6"/>
      <c r="U406" s="6"/>
      <c r="V406" s="6"/>
    </row>
    <row r="407" spans="17:22">
      <c r="Q407" s="6"/>
      <c r="R407" s="6"/>
      <c r="S407" s="6"/>
      <c r="T407" s="6"/>
      <c r="U407" s="6"/>
      <c r="V407" s="6"/>
    </row>
    <row r="408" spans="17:22">
      <c r="Q408" s="6"/>
      <c r="R408" s="6"/>
      <c r="S408" s="6"/>
      <c r="T408" s="6"/>
      <c r="U408" s="6"/>
      <c r="V408" s="6"/>
    </row>
    <row r="409" spans="17:22">
      <c r="Q409" s="6"/>
      <c r="R409" s="6"/>
      <c r="S409" s="6"/>
      <c r="T409" s="6"/>
      <c r="U409" s="6"/>
      <c r="V409" s="6"/>
    </row>
    <row r="410" spans="17:22">
      <c r="Q410" s="6"/>
      <c r="R410" s="6"/>
      <c r="S410" s="6"/>
      <c r="T410" s="6"/>
      <c r="U410" s="6"/>
      <c r="V410" s="6"/>
    </row>
    <row r="411" spans="17:22">
      <c r="Q411" s="6"/>
      <c r="R411" s="6"/>
      <c r="S411" s="6"/>
      <c r="T411" s="6"/>
      <c r="U411" s="6"/>
      <c r="V411" s="6"/>
    </row>
    <row r="412" spans="17:22">
      <c r="Q412" s="6"/>
      <c r="R412" s="6"/>
      <c r="S412" s="6"/>
      <c r="T412" s="6"/>
      <c r="U412" s="6"/>
      <c r="V412" s="6"/>
    </row>
    <row r="413" spans="17:22">
      <c r="Q413" s="6"/>
      <c r="R413" s="6"/>
      <c r="S413" s="6"/>
      <c r="T413" s="6"/>
      <c r="U413" s="6"/>
      <c r="V413" s="6"/>
    </row>
    <row r="414" spans="17:22">
      <c r="Q414" s="6"/>
      <c r="R414" s="6"/>
      <c r="S414" s="6"/>
      <c r="T414" s="6"/>
      <c r="U414" s="6"/>
      <c r="V414" s="6"/>
    </row>
    <row r="415" spans="17:22">
      <c r="Q415" s="6"/>
      <c r="R415" s="6"/>
      <c r="S415" s="6"/>
      <c r="T415" s="6"/>
      <c r="U415" s="6"/>
      <c r="V415" s="6"/>
    </row>
    <row r="416" spans="17:22">
      <c r="Q416" s="6"/>
      <c r="R416" s="6"/>
      <c r="S416" s="6"/>
      <c r="T416" s="6"/>
      <c r="U416" s="6"/>
      <c r="V416" s="6"/>
    </row>
    <row r="417" spans="17:22">
      <c r="Q417" s="6"/>
      <c r="R417" s="6"/>
      <c r="S417" s="6"/>
      <c r="T417" s="6"/>
      <c r="U417" s="6"/>
      <c r="V417" s="6"/>
    </row>
    <row r="418" spans="17:22">
      <c r="Q418" s="6"/>
      <c r="R418" s="6"/>
      <c r="S418" s="6"/>
      <c r="T418" s="6"/>
      <c r="U418" s="6"/>
      <c r="V418" s="6"/>
    </row>
    <row r="419" spans="17:22">
      <c r="Q419" s="6"/>
      <c r="R419" s="6"/>
      <c r="S419" s="6"/>
      <c r="T419" s="6"/>
      <c r="U419" s="6"/>
      <c r="V419" s="6"/>
    </row>
    <row r="420" spans="17:22">
      <c r="Q420" s="6"/>
      <c r="R420" s="6"/>
      <c r="S420" s="6"/>
      <c r="T420" s="6"/>
      <c r="U420" s="6"/>
      <c r="V420" s="6"/>
    </row>
    <row r="421" spans="17:22">
      <c r="Q421" s="6"/>
      <c r="R421" s="6"/>
      <c r="S421" s="6"/>
      <c r="T421" s="6"/>
      <c r="U421" s="6"/>
      <c r="V421" s="6"/>
    </row>
    <row r="422" spans="17:22">
      <c r="Q422" s="6"/>
      <c r="R422" s="6"/>
      <c r="S422" s="6"/>
      <c r="T422" s="6"/>
      <c r="U422" s="6"/>
      <c r="V422" s="6"/>
    </row>
    <row r="423" spans="17:22">
      <c r="Q423" s="6"/>
      <c r="R423" s="6"/>
      <c r="S423" s="6"/>
      <c r="T423" s="6"/>
      <c r="U423" s="6"/>
      <c r="V423" s="6"/>
    </row>
    <row r="424" spans="17:22">
      <c r="Q424" s="6"/>
      <c r="R424" s="6"/>
      <c r="S424" s="6"/>
      <c r="T424" s="6"/>
      <c r="U424" s="6"/>
      <c r="V424" s="6"/>
    </row>
    <row r="425" spans="17:22">
      <c r="Q425" s="6"/>
      <c r="R425" s="6"/>
      <c r="S425" s="6"/>
      <c r="T425" s="6"/>
      <c r="U425" s="6"/>
      <c r="V425" s="6"/>
    </row>
    <row r="426" spans="17:22">
      <c r="Q426" s="6"/>
      <c r="R426" s="6"/>
      <c r="S426" s="6"/>
      <c r="T426" s="6"/>
      <c r="U426" s="6"/>
      <c r="V426" s="6"/>
    </row>
    <row r="427" spans="17:22">
      <c r="Q427" s="6"/>
      <c r="R427" s="6"/>
      <c r="S427" s="6"/>
      <c r="T427" s="6"/>
      <c r="U427" s="6"/>
      <c r="V427" s="6"/>
    </row>
    <row r="428" spans="17:22">
      <c r="Q428" s="6"/>
      <c r="R428" s="6"/>
      <c r="S428" s="6"/>
      <c r="T428" s="6"/>
      <c r="U428" s="6"/>
      <c r="V428" s="6"/>
    </row>
    <row r="429" spans="17:22">
      <c r="Q429" s="6"/>
      <c r="R429" s="6"/>
      <c r="S429" s="6"/>
      <c r="T429" s="6"/>
      <c r="U429" s="6"/>
      <c r="V429" s="6"/>
    </row>
    <row r="430" spans="17:22">
      <c r="Q430" s="6"/>
      <c r="R430" s="6"/>
      <c r="S430" s="6"/>
      <c r="T430" s="6"/>
      <c r="U430" s="6"/>
      <c r="V430" s="6"/>
    </row>
    <row r="431" spans="17:22">
      <c r="Q431" s="6"/>
      <c r="R431" s="6"/>
      <c r="S431" s="6"/>
      <c r="T431" s="6"/>
      <c r="U431" s="6"/>
      <c r="V431" s="6"/>
    </row>
    <row r="432" spans="17:22">
      <c r="Q432" s="6"/>
      <c r="R432" s="6"/>
      <c r="S432" s="6"/>
      <c r="T432" s="6"/>
      <c r="U432" s="6"/>
      <c r="V432" s="6"/>
    </row>
    <row r="433" spans="17:22">
      <c r="Q433" s="6"/>
      <c r="R433" s="6"/>
      <c r="S433" s="6"/>
      <c r="T433" s="6"/>
      <c r="U433" s="6"/>
      <c r="V433" s="6"/>
    </row>
    <row r="434" spans="17:22">
      <c r="Q434" s="6"/>
      <c r="R434" s="6"/>
      <c r="S434" s="6"/>
      <c r="T434" s="6"/>
      <c r="U434" s="6"/>
      <c r="V434" s="6"/>
    </row>
    <row r="435" spans="17:22">
      <c r="Q435" s="6"/>
      <c r="R435" s="6"/>
      <c r="S435" s="6"/>
      <c r="T435" s="6"/>
      <c r="U435" s="6"/>
      <c r="V435" s="6"/>
    </row>
    <row r="436" spans="17:22">
      <c r="Q436" s="6"/>
      <c r="R436" s="6"/>
      <c r="S436" s="6"/>
      <c r="T436" s="6"/>
      <c r="U436" s="6"/>
      <c r="V436" s="6"/>
    </row>
    <row r="437" spans="17:22">
      <c r="Q437" s="6"/>
      <c r="R437" s="6"/>
      <c r="S437" s="6"/>
      <c r="T437" s="6"/>
      <c r="U437" s="6"/>
      <c r="V437" s="6"/>
    </row>
    <row r="438" spans="17:22">
      <c r="Q438" s="6"/>
      <c r="R438" s="6"/>
      <c r="S438" s="6"/>
      <c r="T438" s="6"/>
      <c r="U438" s="6"/>
      <c r="V438" s="6"/>
    </row>
    <row r="439" spans="17:22">
      <c r="Q439" s="6"/>
      <c r="R439" s="6"/>
      <c r="S439" s="6"/>
      <c r="T439" s="6"/>
      <c r="U439" s="6"/>
      <c r="V439" s="6"/>
    </row>
    <row r="440" spans="17:22">
      <c r="Q440" s="6"/>
      <c r="R440" s="6"/>
      <c r="S440" s="6"/>
      <c r="T440" s="6"/>
      <c r="U440" s="6"/>
      <c r="V440" s="6"/>
    </row>
    <row r="441" spans="17:22">
      <c r="Q441" s="6"/>
      <c r="R441" s="6"/>
      <c r="S441" s="6"/>
      <c r="T441" s="6"/>
      <c r="U441" s="6"/>
      <c r="V441" s="6"/>
    </row>
    <row r="442" spans="17:22">
      <c r="Q442" s="6"/>
      <c r="R442" s="6"/>
      <c r="S442" s="6"/>
      <c r="T442" s="6"/>
      <c r="U442" s="6"/>
      <c r="V442" s="6"/>
    </row>
    <row r="443" spans="17:22">
      <c r="Q443" s="6"/>
      <c r="R443" s="6"/>
      <c r="S443" s="6"/>
      <c r="T443" s="6"/>
      <c r="U443" s="6"/>
      <c r="V443" s="6"/>
    </row>
    <row r="444" spans="17:22">
      <c r="Q444" s="6"/>
      <c r="R444" s="6"/>
      <c r="S444" s="6"/>
      <c r="T444" s="6"/>
      <c r="U444" s="6"/>
      <c r="V444" s="6"/>
    </row>
    <row r="445" spans="17:22">
      <c r="Q445" s="6"/>
      <c r="R445" s="6"/>
      <c r="S445" s="6"/>
      <c r="T445" s="6"/>
      <c r="U445" s="6"/>
      <c r="V445" s="6"/>
    </row>
    <row r="446" spans="17:22">
      <c r="Q446" s="6"/>
      <c r="R446" s="6"/>
      <c r="S446" s="6"/>
      <c r="T446" s="6"/>
      <c r="U446" s="6"/>
      <c r="V446" s="6"/>
    </row>
    <row r="447" spans="17:22">
      <c r="Q447" s="6"/>
      <c r="R447" s="6"/>
      <c r="S447" s="6"/>
      <c r="T447" s="6"/>
      <c r="U447" s="6"/>
      <c r="V447" s="6"/>
    </row>
    <row r="448" spans="17:22">
      <c r="Q448" s="6"/>
      <c r="R448" s="6"/>
      <c r="S448" s="6"/>
      <c r="T448" s="6"/>
      <c r="U448" s="6"/>
      <c r="V448" s="6"/>
    </row>
    <row r="449" spans="17:22">
      <c r="Q449" s="6"/>
      <c r="R449" s="6"/>
      <c r="S449" s="6"/>
      <c r="T449" s="6"/>
      <c r="U449" s="6"/>
      <c r="V449" s="6"/>
    </row>
    <row r="450" spans="17:22">
      <c r="Q450" s="6"/>
      <c r="R450" s="6"/>
      <c r="S450" s="6"/>
      <c r="T450" s="6"/>
      <c r="U450" s="6"/>
      <c r="V450" s="6"/>
    </row>
    <row r="451" spans="17:22">
      <c r="Q451" s="6"/>
      <c r="R451" s="6"/>
      <c r="S451" s="6"/>
      <c r="T451" s="6"/>
      <c r="U451" s="6"/>
      <c r="V451" s="6"/>
    </row>
    <row r="452" spans="17:22">
      <c r="Q452" s="6"/>
      <c r="R452" s="6"/>
      <c r="S452" s="6"/>
      <c r="T452" s="6"/>
      <c r="U452" s="6"/>
      <c r="V452" s="6"/>
    </row>
    <row r="453" spans="17:22">
      <c r="Q453" s="6"/>
      <c r="R453" s="6"/>
      <c r="S453" s="6"/>
      <c r="T453" s="6"/>
      <c r="U453" s="6"/>
      <c r="V453" s="6"/>
    </row>
    <row r="454" spans="17:22">
      <c r="Q454" s="6"/>
      <c r="R454" s="6"/>
      <c r="S454" s="6"/>
      <c r="T454" s="6"/>
      <c r="U454" s="6"/>
      <c r="V454" s="6"/>
    </row>
    <row r="455" spans="17:22">
      <c r="Q455" s="6"/>
      <c r="R455" s="6"/>
      <c r="S455" s="6"/>
      <c r="T455" s="6"/>
      <c r="U455" s="6"/>
      <c r="V455" s="6"/>
    </row>
    <row r="456" spans="17:22">
      <c r="Q456" s="6"/>
      <c r="R456" s="6"/>
      <c r="S456" s="6"/>
      <c r="T456" s="6"/>
      <c r="U456" s="6"/>
      <c r="V456" s="6"/>
    </row>
    <row r="457" spans="17:22">
      <c r="Q457" s="6"/>
      <c r="R457" s="6"/>
      <c r="S457" s="6"/>
      <c r="T457" s="6"/>
      <c r="U457" s="6"/>
      <c r="V457" s="6"/>
    </row>
    <row r="458" spans="17:22">
      <c r="Q458" s="6"/>
      <c r="R458" s="6"/>
      <c r="S458" s="6"/>
      <c r="T458" s="6"/>
      <c r="U458" s="6"/>
      <c r="V458" s="6"/>
    </row>
    <row r="459" spans="17:22">
      <c r="Q459" s="6"/>
      <c r="R459" s="6"/>
      <c r="S459" s="6"/>
      <c r="T459" s="6"/>
      <c r="U459" s="6"/>
      <c r="V459" s="6"/>
    </row>
    <row r="460" spans="17:22">
      <c r="Q460" s="6"/>
      <c r="R460" s="6"/>
      <c r="S460" s="6"/>
      <c r="T460" s="6"/>
      <c r="U460" s="6"/>
      <c r="V460" s="6"/>
    </row>
    <row r="461" spans="17:22">
      <c r="Q461" s="6"/>
      <c r="R461" s="6"/>
      <c r="S461" s="6"/>
      <c r="T461" s="6"/>
      <c r="U461" s="6"/>
      <c r="V461" s="6"/>
    </row>
    <row r="462" spans="17:22">
      <c r="Q462" s="6"/>
      <c r="R462" s="6"/>
      <c r="S462" s="6"/>
      <c r="T462" s="6"/>
      <c r="U462" s="6"/>
      <c r="V462" s="6"/>
    </row>
    <row r="463" spans="17:22">
      <c r="Q463" s="6"/>
      <c r="R463" s="6"/>
      <c r="S463" s="6"/>
      <c r="T463" s="6"/>
      <c r="U463" s="6"/>
      <c r="V463" s="6"/>
    </row>
    <row r="464" spans="17:22">
      <c r="Q464" s="6"/>
      <c r="R464" s="6"/>
      <c r="S464" s="6"/>
      <c r="T464" s="6"/>
      <c r="U464" s="6"/>
      <c r="V464" s="6"/>
    </row>
    <row r="465" spans="17:22">
      <c r="Q465" s="6"/>
      <c r="R465" s="6"/>
      <c r="S465" s="6"/>
      <c r="T465" s="6"/>
      <c r="U465" s="6"/>
      <c r="V465" s="6"/>
    </row>
    <row r="466" spans="17:22">
      <c r="Q466" s="6"/>
      <c r="R466" s="6"/>
      <c r="S466" s="6"/>
      <c r="T466" s="6"/>
      <c r="U466" s="6"/>
      <c r="V466" s="6"/>
    </row>
    <row r="467" spans="17:22">
      <c r="Q467" s="6"/>
      <c r="R467" s="6"/>
      <c r="S467" s="6"/>
      <c r="T467" s="6"/>
      <c r="U467" s="6"/>
      <c r="V467" s="6"/>
    </row>
    <row r="468" spans="17:22">
      <c r="Q468" s="6"/>
      <c r="R468" s="6"/>
      <c r="S468" s="6"/>
      <c r="T468" s="6"/>
      <c r="U468" s="6"/>
      <c r="V468" s="6"/>
    </row>
    <row r="469" spans="17:22">
      <c r="Q469" s="6"/>
      <c r="R469" s="6"/>
      <c r="S469" s="6"/>
      <c r="T469" s="6"/>
      <c r="U469" s="6"/>
      <c r="V469" s="6"/>
    </row>
    <row r="470" spans="17:22">
      <c r="Q470" s="6"/>
      <c r="R470" s="6"/>
      <c r="S470" s="6"/>
      <c r="T470" s="6"/>
      <c r="U470" s="6"/>
      <c r="V470" s="6"/>
    </row>
    <row r="471" spans="17:22">
      <c r="Q471" s="6"/>
      <c r="R471" s="6"/>
      <c r="S471" s="6"/>
      <c r="T471" s="6"/>
      <c r="U471" s="6"/>
      <c r="V471" s="6"/>
    </row>
    <row r="472" spans="17:22">
      <c r="Q472" s="6"/>
      <c r="R472" s="6"/>
      <c r="S472" s="6"/>
      <c r="T472" s="6"/>
      <c r="U472" s="6"/>
      <c r="V472" s="6"/>
    </row>
    <row r="473" spans="17:22">
      <c r="Q473" s="6"/>
      <c r="R473" s="6"/>
      <c r="S473" s="6"/>
      <c r="T473" s="6"/>
      <c r="U473" s="6"/>
      <c r="V473" s="6"/>
    </row>
    <row r="474" spans="17:22">
      <c r="Q474" s="6"/>
      <c r="R474" s="6"/>
      <c r="S474" s="6"/>
      <c r="T474" s="6"/>
      <c r="U474" s="6"/>
      <c r="V474" s="6"/>
    </row>
    <row r="475" spans="17:22">
      <c r="Q475" s="6"/>
      <c r="R475" s="6"/>
      <c r="S475" s="6"/>
      <c r="T475" s="6"/>
      <c r="U475" s="6"/>
      <c r="V475" s="6"/>
    </row>
    <row r="476" spans="17:22">
      <c r="Q476" s="6"/>
      <c r="R476" s="6"/>
      <c r="S476" s="6"/>
      <c r="T476" s="6"/>
      <c r="U476" s="6"/>
      <c r="V476" s="6"/>
    </row>
    <row r="477" spans="17:22">
      <c r="Q477" s="6"/>
      <c r="R477" s="6"/>
      <c r="S477" s="6"/>
      <c r="T477" s="6"/>
      <c r="U477" s="6"/>
      <c r="V477" s="6"/>
    </row>
    <row r="478" spans="17:22">
      <c r="Q478" s="6"/>
      <c r="R478" s="6"/>
      <c r="S478" s="6"/>
      <c r="T478" s="6"/>
      <c r="U478" s="6"/>
      <c r="V478" s="6"/>
    </row>
    <row r="479" spans="17:22">
      <c r="Q479" s="6"/>
      <c r="R479" s="6"/>
      <c r="S479" s="6"/>
      <c r="T479" s="6"/>
      <c r="U479" s="6"/>
      <c r="V479" s="6"/>
    </row>
    <row r="480" spans="17:22">
      <c r="Q480" s="6"/>
      <c r="R480" s="6"/>
      <c r="S480" s="6"/>
      <c r="T480" s="6"/>
      <c r="U480" s="6"/>
      <c r="V480" s="6"/>
    </row>
    <row r="481" spans="17:22">
      <c r="Q481" s="6"/>
      <c r="R481" s="6"/>
      <c r="S481" s="6"/>
      <c r="T481" s="6"/>
      <c r="U481" s="6"/>
      <c r="V481" s="6"/>
    </row>
    <row r="482" spans="17:22">
      <c r="Q482" s="6"/>
      <c r="R482" s="6"/>
      <c r="S482" s="6"/>
      <c r="T482" s="6"/>
      <c r="U482" s="6"/>
      <c r="V482" s="6"/>
    </row>
    <row r="483" spans="17:22">
      <c r="Q483" s="6"/>
      <c r="R483" s="6"/>
      <c r="S483" s="6"/>
      <c r="T483" s="6"/>
      <c r="U483" s="6"/>
      <c r="V483" s="6"/>
    </row>
    <row r="484" spans="17:22">
      <c r="Q484" s="6"/>
      <c r="R484" s="6"/>
      <c r="S484" s="6"/>
      <c r="T484" s="6"/>
      <c r="U484" s="6"/>
      <c r="V484" s="6"/>
    </row>
    <row r="485" spans="17:22">
      <c r="Q485" s="6"/>
      <c r="R485" s="6"/>
      <c r="S485" s="6"/>
      <c r="T485" s="6"/>
      <c r="U485" s="6"/>
      <c r="V485" s="6"/>
    </row>
    <row r="486" spans="17:22">
      <c r="Q486" s="6"/>
      <c r="R486" s="6"/>
      <c r="S486" s="6"/>
      <c r="T486" s="6"/>
      <c r="U486" s="6"/>
      <c r="V486" s="6"/>
    </row>
    <row r="487" spans="17:22">
      <c r="Q487" s="6"/>
      <c r="R487" s="6"/>
      <c r="S487" s="6"/>
      <c r="T487" s="6"/>
      <c r="U487" s="6"/>
      <c r="V487" s="6"/>
    </row>
    <row r="488" spans="17:22">
      <c r="Q488" s="6"/>
      <c r="R488" s="6"/>
      <c r="S488" s="6"/>
      <c r="T488" s="6"/>
      <c r="U488" s="6"/>
      <c r="V488" s="6"/>
    </row>
    <row r="489" spans="17:22">
      <c r="Q489" s="6"/>
      <c r="R489" s="6"/>
      <c r="S489" s="6"/>
      <c r="T489" s="6"/>
      <c r="U489" s="6"/>
      <c r="V489" s="6"/>
    </row>
    <row r="490" spans="17:22">
      <c r="Q490" s="6"/>
      <c r="R490" s="6"/>
      <c r="S490" s="6"/>
      <c r="T490" s="6"/>
      <c r="U490" s="6"/>
      <c r="V490" s="6"/>
    </row>
    <row r="491" spans="17:22">
      <c r="Q491" s="6"/>
      <c r="R491" s="6"/>
      <c r="S491" s="6"/>
      <c r="T491" s="6"/>
      <c r="U491" s="6"/>
      <c r="V491" s="6"/>
    </row>
    <row r="492" spans="17:22">
      <c r="Q492" s="6"/>
      <c r="R492" s="6"/>
      <c r="S492" s="6"/>
      <c r="T492" s="6"/>
      <c r="U492" s="6"/>
      <c r="V492" s="6"/>
    </row>
    <row r="493" spans="17:22">
      <c r="Q493" s="6"/>
      <c r="R493" s="6"/>
      <c r="S493" s="6"/>
      <c r="T493" s="6"/>
      <c r="U493" s="6"/>
      <c r="V493" s="6"/>
    </row>
    <row r="494" spans="17:22">
      <c r="Q494" s="6"/>
      <c r="R494" s="6"/>
      <c r="S494" s="6"/>
      <c r="T494" s="6"/>
      <c r="U494" s="6"/>
      <c r="V494" s="6"/>
    </row>
    <row r="495" spans="17:22">
      <c r="Q495" s="6"/>
      <c r="R495" s="6"/>
      <c r="S495" s="6"/>
      <c r="T495" s="6"/>
      <c r="U495" s="6"/>
      <c r="V495" s="6"/>
    </row>
    <row r="496" spans="17:22">
      <c r="Q496" s="6"/>
      <c r="R496" s="6"/>
      <c r="S496" s="6"/>
      <c r="T496" s="6"/>
      <c r="U496" s="6"/>
      <c r="V496" s="6"/>
    </row>
    <row r="497" spans="17:22">
      <c r="Q497" s="6"/>
      <c r="R497" s="6"/>
      <c r="S497" s="6"/>
      <c r="T497" s="6"/>
      <c r="U497" s="6"/>
      <c r="V497" s="6"/>
    </row>
    <row r="498" spans="17:22">
      <c r="Q498" s="6"/>
      <c r="R498" s="6"/>
      <c r="S498" s="6"/>
      <c r="T498" s="6"/>
      <c r="U498" s="6"/>
      <c r="V498" s="6"/>
    </row>
    <row r="499" spans="17:22">
      <c r="Q499" s="6"/>
      <c r="R499" s="6"/>
      <c r="S499" s="6"/>
      <c r="T499" s="6"/>
      <c r="U499" s="6"/>
      <c r="V499" s="6"/>
    </row>
    <row r="500" spans="17:22">
      <c r="Q500" s="6"/>
      <c r="R500" s="6"/>
      <c r="S500" s="6"/>
      <c r="T500" s="6"/>
      <c r="U500" s="6"/>
      <c r="V500" s="6"/>
    </row>
    <row r="501" spans="17:22">
      <c r="Q501" s="6"/>
      <c r="R501" s="6"/>
      <c r="S501" s="6"/>
      <c r="T501" s="6"/>
      <c r="U501" s="6"/>
      <c r="V501" s="6"/>
    </row>
    <row r="502" spans="17:22">
      <c r="Q502" s="6"/>
      <c r="R502" s="6"/>
      <c r="S502" s="6"/>
      <c r="T502" s="6"/>
      <c r="U502" s="6"/>
      <c r="V502" s="6"/>
    </row>
    <row r="503" spans="17:22">
      <c r="Q503" s="6"/>
      <c r="R503" s="6"/>
      <c r="S503" s="6"/>
      <c r="T503" s="6"/>
      <c r="U503" s="6"/>
      <c r="V503" s="6"/>
    </row>
    <row r="504" spans="17:22">
      <c r="Q504" s="6"/>
      <c r="R504" s="6"/>
      <c r="S504" s="6"/>
      <c r="T504" s="6"/>
      <c r="U504" s="6"/>
      <c r="V504" s="6"/>
    </row>
    <row r="505" spans="17:22">
      <c r="Q505" s="6"/>
      <c r="R505" s="6"/>
      <c r="S505" s="6"/>
      <c r="T505" s="6"/>
      <c r="U505" s="6"/>
      <c r="V505" s="6"/>
    </row>
    <row r="506" spans="17:22">
      <c r="Q506" s="6"/>
      <c r="R506" s="6"/>
      <c r="S506" s="6"/>
      <c r="T506" s="6"/>
      <c r="U506" s="6"/>
      <c r="V506" s="6"/>
    </row>
    <row r="507" spans="17:22">
      <c r="Q507" s="6"/>
      <c r="R507" s="6"/>
      <c r="S507" s="6"/>
      <c r="T507" s="6"/>
      <c r="U507" s="6"/>
      <c r="V507" s="6"/>
    </row>
    <row r="508" spans="17:22">
      <c r="Q508" s="6"/>
      <c r="R508" s="6"/>
      <c r="S508" s="6"/>
      <c r="T508" s="6"/>
      <c r="U508" s="6"/>
      <c r="V508" s="6"/>
    </row>
    <row r="509" spans="17:22">
      <c r="Q509" s="6"/>
      <c r="R509" s="6"/>
      <c r="S509" s="6"/>
      <c r="T509" s="6"/>
      <c r="U509" s="6"/>
      <c r="V509" s="6"/>
    </row>
    <row r="510" spans="17:22">
      <c r="Q510" s="6"/>
      <c r="R510" s="6"/>
      <c r="S510" s="6"/>
      <c r="T510" s="6"/>
      <c r="U510" s="6"/>
      <c r="V510" s="6"/>
    </row>
    <row r="511" spans="17:22">
      <c r="Q511" s="6"/>
      <c r="R511" s="6"/>
      <c r="S511" s="6"/>
      <c r="T511" s="6"/>
      <c r="U511" s="6"/>
      <c r="V511" s="6"/>
    </row>
    <row r="512" spans="17:22">
      <c r="Q512" s="6"/>
      <c r="R512" s="6"/>
      <c r="S512" s="6"/>
      <c r="T512" s="6"/>
      <c r="U512" s="6"/>
      <c r="V512" s="6"/>
    </row>
    <row r="513" spans="17:22">
      <c r="Q513" s="6"/>
      <c r="R513" s="6"/>
      <c r="S513" s="6"/>
      <c r="T513" s="6"/>
      <c r="U513" s="6"/>
      <c r="V513" s="6"/>
    </row>
    <row r="514" spans="17:22">
      <c r="Q514" s="6"/>
      <c r="R514" s="6"/>
      <c r="S514" s="6"/>
      <c r="T514" s="6"/>
      <c r="U514" s="6"/>
      <c r="V514" s="6"/>
    </row>
    <row r="515" spans="17:22">
      <c r="Q515" s="6"/>
      <c r="R515" s="6"/>
      <c r="S515" s="6"/>
      <c r="T515" s="6"/>
      <c r="U515" s="6"/>
      <c r="V515" s="6"/>
    </row>
    <row r="516" spans="17:22">
      <c r="Q516" s="6"/>
      <c r="R516" s="6"/>
      <c r="S516" s="6"/>
      <c r="T516" s="6"/>
      <c r="U516" s="6"/>
      <c r="V516" s="6"/>
    </row>
    <row r="517" spans="17:22">
      <c r="Q517" s="6"/>
      <c r="R517" s="6"/>
      <c r="S517" s="6"/>
      <c r="T517" s="6"/>
      <c r="U517" s="6"/>
      <c r="V517" s="6"/>
    </row>
    <row r="518" spans="17:22">
      <c r="Q518" s="6"/>
      <c r="R518" s="6"/>
      <c r="S518" s="6"/>
      <c r="T518" s="6"/>
      <c r="U518" s="6"/>
      <c r="V518" s="6"/>
    </row>
    <row r="519" spans="17:22">
      <c r="Q519" s="6"/>
      <c r="R519" s="6"/>
      <c r="S519" s="6"/>
      <c r="T519" s="6"/>
      <c r="U519" s="6"/>
      <c r="V519" s="6"/>
    </row>
    <row r="520" spans="17:22">
      <c r="Q520" s="6"/>
      <c r="R520" s="6"/>
      <c r="S520" s="6"/>
      <c r="T520" s="6"/>
      <c r="U520" s="6"/>
      <c r="V520" s="6"/>
    </row>
    <row r="521" spans="17:22">
      <c r="Q521" s="6"/>
      <c r="R521" s="6"/>
      <c r="S521" s="6"/>
      <c r="T521" s="6"/>
      <c r="U521" s="6"/>
      <c r="V521" s="6"/>
    </row>
    <row r="522" spans="17:22">
      <c r="Q522" s="6"/>
      <c r="R522" s="6"/>
      <c r="S522" s="6"/>
      <c r="T522" s="6"/>
      <c r="U522" s="6"/>
      <c r="V522" s="6"/>
    </row>
    <row r="523" spans="17:22">
      <c r="Q523" s="6"/>
      <c r="R523" s="6"/>
      <c r="S523" s="6"/>
      <c r="T523" s="6"/>
      <c r="U523" s="6"/>
      <c r="V523" s="6"/>
    </row>
    <row r="524" spans="17:22">
      <c r="Q524" s="6"/>
      <c r="R524" s="6"/>
      <c r="S524" s="6"/>
      <c r="T524" s="6"/>
      <c r="U524" s="6"/>
      <c r="V524" s="6"/>
    </row>
    <row r="525" spans="17:22">
      <c r="Q525" s="6"/>
      <c r="R525" s="6"/>
      <c r="S525" s="6"/>
      <c r="T525" s="6"/>
      <c r="U525" s="6"/>
      <c r="V525" s="6"/>
    </row>
    <row r="526" spans="17:22">
      <c r="Q526" s="6"/>
      <c r="R526" s="6"/>
      <c r="S526" s="6"/>
      <c r="T526" s="6"/>
      <c r="U526" s="6"/>
      <c r="V526" s="6"/>
    </row>
    <row r="527" spans="17:22">
      <c r="Q527" s="6"/>
      <c r="R527" s="6"/>
      <c r="S527" s="6"/>
      <c r="T527" s="6"/>
      <c r="U527" s="6"/>
      <c r="V527" s="6"/>
    </row>
    <row r="528" spans="17:22">
      <c r="Q528" s="6"/>
      <c r="R528" s="6"/>
      <c r="S528" s="6"/>
      <c r="T528" s="6"/>
      <c r="U528" s="6"/>
      <c r="V528" s="6"/>
    </row>
    <row r="529" spans="17:22">
      <c r="Q529" s="6"/>
      <c r="R529" s="6"/>
      <c r="S529" s="6"/>
      <c r="T529" s="6"/>
      <c r="U529" s="6"/>
      <c r="V529" s="6"/>
    </row>
    <row r="530" spans="17:22">
      <c r="Q530" s="6"/>
      <c r="R530" s="6"/>
      <c r="S530" s="6"/>
      <c r="T530" s="6"/>
      <c r="U530" s="6"/>
      <c r="V530" s="6"/>
    </row>
    <row r="531" spans="17:22">
      <c r="Q531" s="6"/>
      <c r="R531" s="6"/>
      <c r="S531" s="6"/>
      <c r="T531" s="6"/>
      <c r="U531" s="6"/>
      <c r="V531" s="6"/>
    </row>
    <row r="532" spans="17:22">
      <c r="Q532" s="6"/>
      <c r="R532" s="6"/>
      <c r="S532" s="6"/>
      <c r="T532" s="6"/>
      <c r="U532" s="6"/>
      <c r="V532" s="6"/>
    </row>
    <row r="533" spans="17:22">
      <c r="Q533" s="6"/>
      <c r="R533" s="6"/>
      <c r="S533" s="6"/>
      <c r="T533" s="6"/>
      <c r="U533" s="6"/>
      <c r="V533" s="6"/>
    </row>
    <row r="534" spans="17:22">
      <c r="Q534" s="6"/>
      <c r="R534" s="6"/>
      <c r="S534" s="6"/>
      <c r="T534" s="6"/>
      <c r="U534" s="6"/>
      <c r="V534" s="6"/>
    </row>
    <row r="535" spans="17:22">
      <c r="Q535" s="6"/>
      <c r="R535" s="6"/>
      <c r="S535" s="6"/>
      <c r="T535" s="6"/>
      <c r="U535" s="6"/>
      <c r="V535" s="6"/>
    </row>
    <row r="536" spans="17:22">
      <c r="Q536" s="6"/>
      <c r="R536" s="6"/>
      <c r="S536" s="6"/>
      <c r="T536" s="6"/>
      <c r="U536" s="6"/>
      <c r="V536" s="6"/>
    </row>
    <row r="537" spans="17:22">
      <c r="Q537" s="6"/>
      <c r="R537" s="6"/>
      <c r="S537" s="6"/>
      <c r="T537" s="6"/>
      <c r="U537" s="6"/>
      <c r="V537" s="6"/>
    </row>
    <row r="538" spans="17:22">
      <c r="Q538" s="6"/>
      <c r="R538" s="6"/>
      <c r="S538" s="6"/>
      <c r="T538" s="6"/>
      <c r="U538" s="6"/>
      <c r="V538" s="6"/>
    </row>
    <row r="539" spans="17:22">
      <c r="Q539" s="6"/>
      <c r="R539" s="6"/>
      <c r="S539" s="6"/>
      <c r="T539" s="6"/>
      <c r="U539" s="6"/>
      <c r="V539" s="6"/>
    </row>
    <row r="540" spans="17:22">
      <c r="Q540" s="6"/>
      <c r="R540" s="6"/>
      <c r="S540" s="6"/>
      <c r="T540" s="6"/>
      <c r="U540" s="6"/>
      <c r="V540" s="6"/>
    </row>
    <row r="541" spans="17:22">
      <c r="Q541" s="6"/>
      <c r="R541" s="6"/>
      <c r="S541" s="6"/>
      <c r="T541" s="6"/>
      <c r="U541" s="6"/>
      <c r="V541" s="6"/>
    </row>
    <row r="542" spans="17:22">
      <c r="Q542" s="6"/>
      <c r="R542" s="6"/>
      <c r="S542" s="6"/>
      <c r="T542" s="6"/>
      <c r="U542" s="6"/>
      <c r="V542" s="6"/>
    </row>
    <row r="543" spans="17:22">
      <c r="Q543" s="6"/>
      <c r="R543" s="6"/>
      <c r="S543" s="6"/>
      <c r="T543" s="6"/>
      <c r="U543" s="6"/>
      <c r="V543" s="6"/>
    </row>
    <row r="544" spans="17:22">
      <c r="Q544" s="6"/>
      <c r="R544" s="6"/>
      <c r="S544" s="6"/>
      <c r="T544" s="6"/>
      <c r="U544" s="6"/>
      <c r="V544" s="6"/>
    </row>
    <row r="545" spans="17:22">
      <c r="Q545" s="6"/>
      <c r="R545" s="6"/>
      <c r="S545" s="6"/>
      <c r="T545" s="6"/>
      <c r="U545" s="6"/>
      <c r="V545" s="6"/>
    </row>
    <row r="546" spans="17:22">
      <c r="Q546" s="6"/>
      <c r="R546" s="6"/>
      <c r="S546" s="6"/>
      <c r="T546" s="6"/>
      <c r="U546" s="6"/>
      <c r="V546" s="6"/>
    </row>
    <row r="547" spans="17:22">
      <c r="Q547" s="6"/>
      <c r="R547" s="6"/>
      <c r="S547" s="6"/>
      <c r="T547" s="6"/>
      <c r="U547" s="6"/>
      <c r="V547" s="6"/>
    </row>
    <row r="548" spans="17:22">
      <c r="Q548" s="6"/>
      <c r="R548" s="6"/>
      <c r="S548" s="6"/>
      <c r="T548" s="6"/>
      <c r="U548" s="6"/>
      <c r="V548" s="6"/>
    </row>
    <row r="549" spans="17:22">
      <c r="Q549" s="6"/>
      <c r="R549" s="6"/>
      <c r="S549" s="6"/>
      <c r="T549" s="6"/>
      <c r="U549" s="6"/>
      <c r="V549" s="6"/>
    </row>
    <row r="550" spans="17:22">
      <c r="Q550" s="6"/>
      <c r="R550" s="6"/>
      <c r="S550" s="6"/>
      <c r="T550" s="6"/>
      <c r="U550" s="6"/>
      <c r="V550" s="6"/>
    </row>
    <row r="551" spans="17:22">
      <c r="Q551" s="6"/>
      <c r="R551" s="6"/>
      <c r="S551" s="6"/>
      <c r="T551" s="6"/>
      <c r="U551" s="6"/>
      <c r="V551" s="6"/>
    </row>
    <row r="552" spans="17:22">
      <c r="Q552" s="6"/>
      <c r="R552" s="6"/>
      <c r="S552" s="6"/>
      <c r="T552" s="6"/>
      <c r="U552" s="6"/>
      <c r="V552" s="6"/>
    </row>
    <row r="553" spans="17:22">
      <c r="Q553" s="6"/>
      <c r="R553" s="6"/>
      <c r="S553" s="6"/>
      <c r="T553" s="6"/>
      <c r="U553" s="6"/>
      <c r="V553" s="6"/>
    </row>
    <row r="554" spans="17:22">
      <c r="Q554" s="6"/>
      <c r="R554" s="6"/>
      <c r="S554" s="6"/>
      <c r="T554" s="6"/>
      <c r="U554" s="6"/>
      <c r="V554" s="6"/>
    </row>
    <row r="555" spans="17:22">
      <c r="Q555" s="6"/>
      <c r="R555" s="6"/>
      <c r="S555" s="6"/>
      <c r="T555" s="6"/>
      <c r="U555" s="6"/>
      <c r="V555" s="6"/>
    </row>
    <row r="556" spans="17:22">
      <c r="Q556" s="6"/>
      <c r="R556" s="6"/>
      <c r="S556" s="6"/>
      <c r="T556" s="6"/>
      <c r="U556" s="6"/>
      <c r="V556" s="6"/>
    </row>
    <row r="557" spans="17:22">
      <c r="Q557" s="6"/>
      <c r="R557" s="6"/>
      <c r="S557" s="6"/>
      <c r="T557" s="6"/>
      <c r="U557" s="6"/>
      <c r="V557" s="6"/>
    </row>
    <row r="558" spans="17:22">
      <c r="Q558" s="6"/>
      <c r="R558" s="6"/>
      <c r="S558" s="6"/>
      <c r="T558" s="6"/>
      <c r="U558" s="6"/>
      <c r="V558" s="6"/>
    </row>
    <row r="559" spans="17:22">
      <c r="Q559" s="6"/>
      <c r="R559" s="6"/>
      <c r="S559" s="6"/>
      <c r="T559" s="6"/>
      <c r="U559" s="6"/>
      <c r="V559" s="6"/>
    </row>
    <row r="560" spans="17:22">
      <c r="Q560" s="6"/>
      <c r="R560" s="6"/>
      <c r="S560" s="6"/>
      <c r="T560" s="6"/>
      <c r="U560" s="6"/>
      <c r="V560" s="6"/>
    </row>
    <row r="561" spans="17:22">
      <c r="Q561" s="6"/>
      <c r="R561" s="6"/>
      <c r="S561" s="6"/>
      <c r="T561" s="6"/>
      <c r="U561" s="6"/>
      <c r="V561" s="6"/>
    </row>
    <row r="562" spans="17:22">
      <c r="Q562" s="6"/>
      <c r="R562" s="6"/>
      <c r="S562" s="6"/>
      <c r="T562" s="6"/>
      <c r="U562" s="6"/>
      <c r="V562" s="6"/>
    </row>
    <row r="563" spans="17:22">
      <c r="Q563" s="6"/>
      <c r="R563" s="6"/>
      <c r="S563" s="6"/>
      <c r="T563" s="6"/>
      <c r="U563" s="6"/>
      <c r="V563" s="6"/>
    </row>
    <row r="564" spans="17:22">
      <c r="Q564" s="6"/>
      <c r="R564" s="6"/>
      <c r="S564" s="6"/>
      <c r="T564" s="6"/>
      <c r="U564" s="6"/>
      <c r="V564" s="6"/>
    </row>
    <row r="565" spans="17:22">
      <c r="Q565" s="6"/>
      <c r="R565" s="6"/>
      <c r="S565" s="6"/>
      <c r="T565" s="6"/>
      <c r="U565" s="6"/>
      <c r="V565" s="6"/>
    </row>
    <row r="566" spans="17:22">
      <c r="Q566" s="6"/>
      <c r="R566" s="6"/>
      <c r="S566" s="6"/>
      <c r="T566" s="6"/>
      <c r="U566" s="6"/>
      <c r="V566" s="6"/>
    </row>
    <row r="567" spans="17:22">
      <c r="Q567" s="6"/>
      <c r="R567" s="6"/>
      <c r="S567" s="6"/>
      <c r="T567" s="6"/>
      <c r="U567" s="6"/>
      <c r="V567" s="6"/>
    </row>
    <row r="568" spans="17:22">
      <c r="Q568" s="6"/>
      <c r="R568" s="6"/>
      <c r="S568" s="6"/>
      <c r="T568" s="6"/>
      <c r="U568" s="6"/>
      <c r="V568" s="6"/>
    </row>
    <row r="569" spans="17:22">
      <c r="Q569" s="6"/>
      <c r="R569" s="6"/>
      <c r="S569" s="6"/>
      <c r="T569" s="6"/>
      <c r="U569" s="6"/>
      <c r="V569" s="6"/>
    </row>
    <row r="570" spans="17:22">
      <c r="Q570" s="6"/>
      <c r="R570" s="6"/>
      <c r="S570" s="6"/>
      <c r="T570" s="6"/>
      <c r="U570" s="6"/>
      <c r="V570" s="6"/>
    </row>
    <row r="571" spans="17:22">
      <c r="Q571" s="6"/>
      <c r="R571" s="6"/>
      <c r="S571" s="6"/>
      <c r="T571" s="6"/>
      <c r="U571" s="6"/>
      <c r="V571" s="6"/>
    </row>
    <row r="572" spans="17:22">
      <c r="Q572" s="6"/>
      <c r="R572" s="6"/>
      <c r="S572" s="6"/>
      <c r="T572" s="6"/>
      <c r="U572" s="6"/>
      <c r="V572" s="6"/>
    </row>
    <row r="573" spans="17:22">
      <c r="Q573" s="6"/>
      <c r="R573" s="6"/>
      <c r="S573" s="6"/>
      <c r="T573" s="6"/>
      <c r="U573" s="6"/>
      <c r="V573" s="6"/>
    </row>
    <row r="574" spans="17:22">
      <c r="Q574" s="6"/>
      <c r="R574" s="6"/>
      <c r="S574" s="6"/>
      <c r="T574" s="6"/>
      <c r="U574" s="6"/>
      <c r="V574" s="6"/>
    </row>
    <row r="575" spans="17:22">
      <c r="Q575" s="6"/>
      <c r="R575" s="6"/>
      <c r="S575" s="6"/>
      <c r="T575" s="6"/>
      <c r="U575" s="6"/>
      <c r="V575" s="6"/>
    </row>
    <row r="576" spans="17:22">
      <c r="Q576" s="6"/>
      <c r="R576" s="6"/>
      <c r="S576" s="6"/>
      <c r="T576" s="6"/>
      <c r="U576" s="6"/>
      <c r="V576" s="6"/>
    </row>
    <row r="577" spans="17:22">
      <c r="Q577" s="6"/>
      <c r="R577" s="6"/>
      <c r="S577" s="6"/>
      <c r="T577" s="6"/>
      <c r="U577" s="6"/>
      <c r="V577" s="6"/>
    </row>
    <row r="578" spans="17:22">
      <c r="Q578" s="6"/>
      <c r="R578" s="6"/>
      <c r="S578" s="6"/>
      <c r="T578" s="6"/>
      <c r="U578" s="6"/>
      <c r="V578" s="6"/>
    </row>
    <row r="579" spans="17:22">
      <c r="Q579" s="6"/>
      <c r="R579" s="6"/>
      <c r="S579" s="6"/>
      <c r="T579" s="6"/>
      <c r="U579" s="6"/>
      <c r="V579" s="6"/>
    </row>
    <row r="580" spans="17:22">
      <c r="Q580" s="6"/>
      <c r="R580" s="6"/>
      <c r="S580" s="6"/>
      <c r="T580" s="6"/>
      <c r="U580" s="6"/>
      <c r="V580" s="6"/>
    </row>
    <row r="581" spans="17:22">
      <c r="Q581" s="6"/>
      <c r="R581" s="6"/>
      <c r="S581" s="6"/>
      <c r="T581" s="6"/>
      <c r="U581" s="6"/>
      <c r="V581" s="6"/>
    </row>
    <row r="582" spans="17:22">
      <c r="Q582" s="6"/>
      <c r="R582" s="6"/>
      <c r="S582" s="6"/>
      <c r="T582" s="6"/>
      <c r="U582" s="6"/>
      <c r="V582" s="6"/>
    </row>
    <row r="583" spans="17:22">
      <c r="Q583" s="6"/>
      <c r="R583" s="6"/>
      <c r="S583" s="6"/>
      <c r="T583" s="6"/>
      <c r="U583" s="6"/>
      <c r="V583" s="6"/>
    </row>
    <row r="584" spans="17:22">
      <c r="Q584" s="6"/>
      <c r="R584" s="6"/>
      <c r="S584" s="6"/>
      <c r="T584" s="6"/>
      <c r="U584" s="6"/>
      <c r="V584" s="6"/>
    </row>
    <row r="585" spans="17:22">
      <c r="Q585" s="6"/>
      <c r="R585" s="6"/>
      <c r="S585" s="6"/>
      <c r="T585" s="6"/>
      <c r="U585" s="6"/>
      <c r="V585" s="6"/>
    </row>
    <row r="586" spans="17:22">
      <c r="Q586" s="6"/>
      <c r="R586" s="6"/>
      <c r="S586" s="6"/>
      <c r="T586" s="6"/>
      <c r="U586" s="6"/>
      <c r="V586" s="6"/>
    </row>
    <row r="587" spans="17:22">
      <c r="Q587" s="6"/>
      <c r="R587" s="6"/>
      <c r="S587" s="6"/>
      <c r="T587" s="6"/>
      <c r="U587" s="6"/>
      <c r="V587" s="6"/>
    </row>
    <row r="588" spans="17:22">
      <c r="Q588" s="6"/>
      <c r="R588" s="6"/>
      <c r="S588" s="6"/>
      <c r="T588" s="6"/>
      <c r="U588" s="6"/>
      <c r="V588" s="6"/>
    </row>
    <row r="589" spans="17:22">
      <c r="Q589" s="6"/>
      <c r="R589" s="6"/>
      <c r="S589" s="6"/>
      <c r="T589" s="6"/>
      <c r="U589" s="6"/>
      <c r="V589" s="6"/>
    </row>
    <row r="590" spans="17:22">
      <c r="Q590" s="6"/>
      <c r="R590" s="6"/>
      <c r="S590" s="6"/>
      <c r="T590" s="6"/>
      <c r="U590" s="6"/>
      <c r="V590" s="6"/>
    </row>
    <row r="591" spans="17:22">
      <c r="Q591" s="6"/>
      <c r="R591" s="6"/>
      <c r="S591" s="6"/>
      <c r="T591" s="6"/>
      <c r="U591" s="6"/>
      <c r="V591" s="6"/>
    </row>
    <row r="592" spans="17:22">
      <c r="Q592" s="6"/>
      <c r="R592" s="6"/>
      <c r="S592" s="6"/>
      <c r="T592" s="6"/>
      <c r="U592" s="6"/>
      <c r="V592" s="6"/>
    </row>
    <row r="593" spans="17:22">
      <c r="Q593" s="6"/>
      <c r="R593" s="6"/>
      <c r="S593" s="6"/>
      <c r="T593" s="6"/>
      <c r="U593" s="6"/>
      <c r="V593" s="6"/>
    </row>
    <row r="594" spans="17:22">
      <c r="Q594" s="6"/>
      <c r="R594" s="6"/>
      <c r="S594" s="6"/>
      <c r="T594" s="6"/>
      <c r="U594" s="6"/>
      <c r="V594" s="6"/>
    </row>
    <row r="595" spans="17:22">
      <c r="Q595" s="6"/>
      <c r="R595" s="6"/>
      <c r="S595" s="6"/>
      <c r="T595" s="6"/>
      <c r="U595" s="6"/>
      <c r="V595" s="6"/>
    </row>
    <row r="596" spans="17:22">
      <c r="Q596" s="6"/>
      <c r="R596" s="6"/>
      <c r="S596" s="6"/>
      <c r="T596" s="6"/>
      <c r="U596" s="6"/>
      <c r="V596" s="6"/>
    </row>
    <row r="597" spans="17:22">
      <c r="Q597" s="6"/>
      <c r="R597" s="6"/>
      <c r="S597" s="6"/>
      <c r="T597" s="6"/>
      <c r="U597" s="6"/>
      <c r="V597" s="6"/>
    </row>
    <row r="598" spans="17:22">
      <c r="Q598" s="6"/>
      <c r="R598" s="6"/>
      <c r="S598" s="6"/>
      <c r="T598" s="6"/>
      <c r="U598" s="6"/>
      <c r="V598" s="6"/>
    </row>
    <row r="599" spans="17:22">
      <c r="Q599" s="6"/>
      <c r="R599" s="6"/>
      <c r="S599" s="6"/>
      <c r="T599" s="6"/>
      <c r="U599" s="6"/>
      <c r="V599" s="6"/>
    </row>
    <row r="600" spans="17:22">
      <c r="Q600" s="6"/>
      <c r="R600" s="6"/>
      <c r="S600" s="6"/>
      <c r="T600" s="6"/>
      <c r="U600" s="6"/>
      <c r="V600" s="6"/>
    </row>
    <row r="601" spans="17:22">
      <c r="Q601" s="6"/>
      <c r="R601" s="6"/>
      <c r="S601" s="6"/>
      <c r="T601" s="6"/>
      <c r="U601" s="6"/>
      <c r="V601" s="6"/>
    </row>
    <row r="602" spans="17:22">
      <c r="Q602" s="6"/>
      <c r="R602" s="6"/>
      <c r="S602" s="6"/>
      <c r="T602" s="6"/>
      <c r="U602" s="6"/>
      <c r="V602" s="6"/>
    </row>
    <row r="603" spans="17:22">
      <c r="Q603" s="6"/>
      <c r="R603" s="6"/>
      <c r="S603" s="6"/>
      <c r="T603" s="6"/>
      <c r="U603" s="6"/>
      <c r="V603" s="6"/>
    </row>
    <row r="604" spans="17:22">
      <c r="Q604" s="6"/>
      <c r="R604" s="6"/>
      <c r="S604" s="6"/>
      <c r="T604" s="6"/>
      <c r="U604" s="6"/>
      <c r="V604" s="6"/>
    </row>
    <row r="605" spans="17:22">
      <c r="Q605" s="6"/>
      <c r="R605" s="6"/>
      <c r="S605" s="6"/>
      <c r="T605" s="6"/>
      <c r="U605" s="6"/>
      <c r="V605" s="6"/>
    </row>
    <row r="606" spans="17:22">
      <c r="Q606" s="6"/>
      <c r="R606" s="6"/>
      <c r="S606" s="6"/>
      <c r="T606" s="6"/>
      <c r="U606" s="6"/>
      <c r="V606" s="6"/>
    </row>
    <row r="607" spans="17:22">
      <c r="Q607" s="6"/>
      <c r="R607" s="6"/>
      <c r="S607" s="6"/>
      <c r="T607" s="6"/>
      <c r="U607" s="6"/>
      <c r="V607" s="6"/>
    </row>
    <row r="608" spans="17:22">
      <c r="Q608" s="6"/>
      <c r="R608" s="6"/>
      <c r="S608" s="6"/>
      <c r="T608" s="6"/>
      <c r="U608" s="6"/>
      <c r="V608" s="6"/>
    </row>
    <row r="609" spans="17:22">
      <c r="Q609" s="6"/>
      <c r="R609" s="6"/>
      <c r="S609" s="6"/>
      <c r="T609" s="6"/>
      <c r="U609" s="6"/>
      <c r="V609" s="6"/>
    </row>
    <row r="610" spans="17:22">
      <c r="Q610" s="6"/>
      <c r="R610" s="6"/>
      <c r="S610" s="6"/>
      <c r="T610" s="6"/>
      <c r="U610" s="6"/>
      <c r="V610" s="6"/>
    </row>
    <row r="611" spans="17:22">
      <c r="Q611" s="6"/>
      <c r="R611" s="6"/>
      <c r="S611" s="6"/>
      <c r="T611" s="6"/>
      <c r="U611" s="6"/>
      <c r="V611" s="6"/>
    </row>
    <row r="612" spans="17:22">
      <c r="Q612" s="6"/>
      <c r="R612" s="6"/>
      <c r="S612" s="6"/>
      <c r="T612" s="6"/>
      <c r="U612" s="6"/>
      <c r="V612" s="6"/>
    </row>
    <row r="613" spans="17:22">
      <c r="Q613" s="6"/>
      <c r="R613" s="6"/>
      <c r="S613" s="6"/>
      <c r="T613" s="6"/>
      <c r="U613" s="6"/>
      <c r="V613" s="6"/>
    </row>
    <row r="614" spans="17:22">
      <c r="Q614" s="6"/>
      <c r="R614" s="6"/>
      <c r="S614" s="6"/>
      <c r="T614" s="6"/>
      <c r="U614" s="6"/>
      <c r="V614" s="6"/>
    </row>
    <row r="615" spans="17:22">
      <c r="Q615" s="6"/>
      <c r="R615" s="6"/>
      <c r="S615" s="6"/>
      <c r="T615" s="6"/>
      <c r="U615" s="6"/>
      <c r="V615" s="6"/>
    </row>
    <row r="616" spans="17:22">
      <c r="Q616" s="6"/>
      <c r="R616" s="6"/>
      <c r="S616" s="6"/>
      <c r="T616" s="6"/>
      <c r="U616" s="6"/>
      <c r="V616" s="6"/>
    </row>
    <row r="617" spans="17:22">
      <c r="Q617" s="6"/>
      <c r="R617" s="6"/>
      <c r="S617" s="6"/>
      <c r="T617" s="6"/>
      <c r="U617" s="6"/>
      <c r="V617" s="6"/>
    </row>
    <row r="618" spans="17:22">
      <c r="Q618" s="6"/>
      <c r="R618" s="6"/>
      <c r="S618" s="6"/>
      <c r="T618" s="6"/>
      <c r="U618" s="6"/>
      <c r="V618" s="6"/>
    </row>
    <row r="619" spans="17:22">
      <c r="Q619" s="6"/>
      <c r="R619" s="6"/>
      <c r="S619" s="6"/>
      <c r="T619" s="6"/>
      <c r="U619" s="6"/>
      <c r="V619" s="6"/>
    </row>
    <row r="620" spans="17:22">
      <c r="Q620" s="6"/>
      <c r="R620" s="6"/>
      <c r="S620" s="6"/>
      <c r="T620" s="6"/>
      <c r="U620" s="6"/>
      <c r="V620" s="6"/>
    </row>
    <row r="621" spans="17:22">
      <c r="Q621" s="6"/>
      <c r="R621" s="6"/>
      <c r="S621" s="6"/>
      <c r="T621" s="6"/>
      <c r="U621" s="6"/>
      <c r="V621" s="6"/>
    </row>
    <row r="622" spans="17:22">
      <c r="Q622" s="6"/>
      <c r="R622" s="6"/>
      <c r="S622" s="6"/>
      <c r="T622" s="6"/>
      <c r="U622" s="6"/>
      <c r="V622" s="6"/>
    </row>
    <row r="623" spans="17:22">
      <c r="Q623" s="6"/>
      <c r="R623" s="6"/>
      <c r="S623" s="6"/>
      <c r="T623" s="6"/>
      <c r="U623" s="6"/>
      <c r="V623" s="6"/>
    </row>
    <row r="624" spans="17:22">
      <c r="Q624" s="6"/>
      <c r="R624" s="6"/>
      <c r="S624" s="6"/>
      <c r="T624" s="6"/>
      <c r="U624" s="6"/>
      <c r="V624" s="6"/>
    </row>
    <row r="625" spans="17:22">
      <c r="Q625" s="6"/>
      <c r="R625" s="6"/>
      <c r="S625" s="6"/>
      <c r="T625" s="6"/>
      <c r="U625" s="6"/>
      <c r="V625" s="6"/>
    </row>
    <row r="626" spans="17:22">
      <c r="Q626" s="6"/>
      <c r="R626" s="6"/>
      <c r="S626" s="6"/>
      <c r="T626" s="6"/>
      <c r="U626" s="6"/>
      <c r="V626" s="6"/>
    </row>
    <row r="627" spans="17:22">
      <c r="Q627" s="6"/>
      <c r="R627" s="6"/>
      <c r="S627" s="6"/>
      <c r="T627" s="6"/>
      <c r="U627" s="6"/>
      <c r="V627" s="6"/>
    </row>
    <row r="628" spans="17:22">
      <c r="Q628" s="6"/>
      <c r="R628" s="6"/>
      <c r="S628" s="6"/>
      <c r="T628" s="6"/>
      <c r="U628" s="6"/>
      <c r="V628" s="6"/>
    </row>
    <row r="629" spans="17:22">
      <c r="Q629" s="6"/>
      <c r="R629" s="6"/>
      <c r="S629" s="6"/>
      <c r="T629" s="6"/>
      <c r="U629" s="6"/>
      <c r="V629" s="6"/>
    </row>
    <row r="630" spans="17:22">
      <c r="Q630" s="6"/>
      <c r="R630" s="6"/>
      <c r="S630" s="6"/>
      <c r="T630" s="6"/>
      <c r="U630" s="6"/>
      <c r="V630" s="6"/>
    </row>
    <row r="631" spans="17:22">
      <c r="Q631" s="6"/>
      <c r="R631" s="6"/>
      <c r="S631" s="6"/>
      <c r="T631" s="6"/>
      <c r="U631" s="6"/>
      <c r="V631" s="6"/>
    </row>
    <row r="632" spans="17:22">
      <c r="Q632" s="6"/>
      <c r="R632" s="6"/>
      <c r="S632" s="6"/>
      <c r="T632" s="6"/>
      <c r="U632" s="6"/>
      <c r="V632" s="6"/>
    </row>
    <row r="633" spans="17:22">
      <c r="Q633" s="6"/>
      <c r="R633" s="6"/>
      <c r="S633" s="6"/>
      <c r="T633" s="6"/>
      <c r="U633" s="6"/>
      <c r="V633" s="6"/>
    </row>
    <row r="634" spans="17:22">
      <c r="Q634" s="6"/>
      <c r="R634" s="6"/>
      <c r="S634" s="6"/>
      <c r="T634" s="6"/>
      <c r="U634" s="6"/>
      <c r="V634" s="6"/>
    </row>
    <row r="635" spans="17:22">
      <c r="Q635" s="6"/>
      <c r="R635" s="6"/>
      <c r="S635" s="6"/>
      <c r="T635" s="6"/>
      <c r="U635" s="6"/>
      <c r="V635" s="6"/>
    </row>
    <row r="636" spans="17:22">
      <c r="Q636" s="6"/>
      <c r="R636" s="6"/>
      <c r="S636" s="6"/>
      <c r="T636" s="6"/>
      <c r="U636" s="6"/>
      <c r="V636" s="6"/>
    </row>
    <row r="637" spans="17:22">
      <c r="Q637" s="6"/>
      <c r="R637" s="6"/>
      <c r="S637" s="6"/>
      <c r="T637" s="6"/>
      <c r="U637" s="6"/>
      <c r="V637" s="6"/>
    </row>
    <row r="638" spans="17:22">
      <c r="Q638" s="6"/>
      <c r="R638" s="6"/>
      <c r="S638" s="6"/>
      <c r="T638" s="6"/>
      <c r="U638" s="6"/>
      <c r="V638" s="6"/>
    </row>
    <row r="639" spans="17:22">
      <c r="Q639" s="6"/>
      <c r="R639" s="6"/>
      <c r="S639" s="6"/>
      <c r="T639" s="6"/>
      <c r="U639" s="6"/>
      <c r="V639" s="6"/>
    </row>
    <row r="640" spans="17:22">
      <c r="Q640" s="6"/>
      <c r="R640" s="6"/>
      <c r="S640" s="6"/>
      <c r="T640" s="6"/>
      <c r="U640" s="6"/>
      <c r="V640" s="6"/>
    </row>
    <row r="641" spans="17:22">
      <c r="Q641" s="6"/>
      <c r="R641" s="6"/>
      <c r="S641" s="6"/>
      <c r="T641" s="6"/>
      <c r="U641" s="6"/>
      <c r="V641" s="6"/>
    </row>
    <row r="642" spans="17:22">
      <c r="Q642" s="6"/>
      <c r="R642" s="6"/>
      <c r="S642" s="6"/>
      <c r="T642" s="6"/>
      <c r="U642" s="6"/>
      <c r="V642" s="6"/>
    </row>
    <row r="643" spans="17:22">
      <c r="Q643" s="6"/>
      <c r="R643" s="6"/>
      <c r="S643" s="6"/>
      <c r="T643" s="6"/>
      <c r="U643" s="6"/>
      <c r="V643" s="6"/>
    </row>
    <row r="644" spans="17:22">
      <c r="Q644" s="6"/>
      <c r="R644" s="6"/>
      <c r="S644" s="6"/>
      <c r="T644" s="6"/>
      <c r="U644" s="6"/>
      <c r="V644" s="6"/>
    </row>
    <row r="645" spans="17:22">
      <c r="Q645" s="6"/>
      <c r="R645" s="6"/>
      <c r="S645" s="6"/>
      <c r="T645" s="6"/>
      <c r="U645" s="6"/>
      <c r="V645" s="6"/>
    </row>
    <row r="646" spans="17:22">
      <c r="Q646" s="6"/>
      <c r="R646" s="6"/>
      <c r="S646" s="6"/>
      <c r="T646" s="6"/>
      <c r="U646" s="6"/>
      <c r="V646" s="6"/>
    </row>
    <row r="647" spans="17:22">
      <c r="Q647" s="6"/>
      <c r="R647" s="6"/>
      <c r="S647" s="6"/>
      <c r="T647" s="6"/>
      <c r="U647" s="6"/>
      <c r="V647" s="6"/>
    </row>
    <row r="648" spans="17:22">
      <c r="Q648" s="6"/>
      <c r="R648" s="6"/>
      <c r="S648" s="6"/>
      <c r="T648" s="6"/>
      <c r="U648" s="6"/>
      <c r="V648" s="6"/>
    </row>
    <row r="649" spans="17:22">
      <c r="Q649" s="6"/>
      <c r="R649" s="6"/>
      <c r="S649" s="6"/>
      <c r="T649" s="6"/>
      <c r="U649" s="6"/>
      <c r="V649" s="6"/>
    </row>
    <row r="650" spans="17:22">
      <c r="Q650" s="6"/>
      <c r="R650" s="6"/>
      <c r="S650" s="6"/>
      <c r="T650" s="6"/>
      <c r="U650" s="6"/>
      <c r="V650" s="6"/>
    </row>
    <row r="651" spans="17:22">
      <c r="Q651" s="6"/>
      <c r="R651" s="6"/>
      <c r="S651" s="6"/>
      <c r="T651" s="6"/>
      <c r="U651" s="6"/>
      <c r="V651" s="6"/>
    </row>
    <row r="652" spans="17:22">
      <c r="Q652" s="6"/>
      <c r="R652" s="6"/>
      <c r="S652" s="6"/>
      <c r="T652" s="6"/>
      <c r="U652" s="6"/>
      <c r="V652" s="6"/>
    </row>
    <row r="653" spans="17:22">
      <c r="Q653" s="6"/>
      <c r="R653" s="6"/>
      <c r="S653" s="6"/>
      <c r="T653" s="6"/>
      <c r="U653" s="6"/>
      <c r="V653" s="6"/>
    </row>
    <row r="654" spans="17:22">
      <c r="Q654" s="6"/>
      <c r="R654" s="6"/>
      <c r="S654" s="6"/>
      <c r="T654" s="6"/>
      <c r="U654" s="6"/>
      <c r="V654" s="6"/>
    </row>
    <row r="655" spans="17:22">
      <c r="Q655" s="6"/>
      <c r="R655" s="6"/>
      <c r="S655" s="6"/>
      <c r="T655" s="6"/>
      <c r="U655" s="6"/>
      <c r="V655" s="6"/>
    </row>
    <row r="656" spans="17:22">
      <c r="Q656" s="6"/>
      <c r="R656" s="6"/>
      <c r="S656" s="6"/>
      <c r="T656" s="6"/>
      <c r="U656" s="6"/>
      <c r="V656" s="6"/>
    </row>
    <row r="657" spans="17:22">
      <c r="Q657" s="6"/>
      <c r="R657" s="6"/>
      <c r="S657" s="6"/>
      <c r="T657" s="6"/>
      <c r="U657" s="6"/>
      <c r="V657" s="6"/>
    </row>
    <row r="658" spans="17:22">
      <c r="Q658" s="6"/>
      <c r="R658" s="6"/>
      <c r="S658" s="6"/>
      <c r="T658" s="6"/>
      <c r="U658" s="6"/>
      <c r="V658" s="6"/>
    </row>
    <row r="659" spans="17:22">
      <c r="Q659" s="6"/>
      <c r="R659" s="6"/>
      <c r="S659" s="6"/>
      <c r="T659" s="6"/>
      <c r="U659" s="6"/>
      <c r="V659" s="6"/>
    </row>
    <row r="660" spans="17:22">
      <c r="Q660" s="6"/>
      <c r="R660" s="6"/>
      <c r="S660" s="6"/>
      <c r="T660" s="6"/>
      <c r="U660" s="6"/>
      <c r="V660" s="6"/>
    </row>
    <row r="661" spans="17:22">
      <c r="Q661" s="6"/>
      <c r="R661" s="6"/>
      <c r="S661" s="6"/>
      <c r="T661" s="6"/>
      <c r="U661" s="6"/>
      <c r="V661" s="6"/>
    </row>
    <row r="662" spans="17:22">
      <c r="Q662" s="6"/>
      <c r="R662" s="6"/>
      <c r="S662" s="6"/>
      <c r="T662" s="6"/>
      <c r="U662" s="6"/>
      <c r="V662" s="6"/>
    </row>
    <row r="663" spans="17:22">
      <c r="Q663" s="6"/>
      <c r="R663" s="6"/>
      <c r="S663" s="6"/>
      <c r="T663" s="6"/>
      <c r="U663" s="6"/>
      <c r="V663" s="6"/>
    </row>
    <row r="664" spans="17:22">
      <c r="Q664" s="6"/>
      <c r="R664" s="6"/>
      <c r="S664" s="6"/>
      <c r="T664" s="6"/>
      <c r="U664" s="6"/>
      <c r="V664" s="6"/>
    </row>
    <row r="665" spans="17:22">
      <c r="Q665" s="6"/>
      <c r="R665" s="6"/>
      <c r="S665" s="6"/>
      <c r="T665" s="6"/>
      <c r="U665" s="6"/>
      <c r="V665" s="6"/>
    </row>
    <row r="666" spans="17:22">
      <c r="Q666" s="6"/>
      <c r="R666" s="6"/>
      <c r="S666" s="6"/>
      <c r="T666" s="6"/>
      <c r="U666" s="6"/>
      <c r="V666" s="6"/>
    </row>
    <row r="667" spans="17:22">
      <c r="Q667" s="6"/>
      <c r="R667" s="6"/>
      <c r="S667" s="6"/>
      <c r="T667" s="6"/>
      <c r="U667" s="6"/>
      <c r="V667" s="6"/>
    </row>
    <row r="668" spans="17:22">
      <c r="Q668" s="6"/>
      <c r="R668" s="6"/>
      <c r="S668" s="6"/>
      <c r="T668" s="6"/>
      <c r="U668" s="6"/>
      <c r="V668" s="6"/>
    </row>
    <row r="669" spans="17:22">
      <c r="Q669" s="6"/>
      <c r="R669" s="6"/>
      <c r="S669" s="6"/>
      <c r="T669" s="6"/>
      <c r="U669" s="6"/>
      <c r="V669" s="6"/>
    </row>
    <row r="670" spans="17:22">
      <c r="Q670" s="6"/>
      <c r="R670" s="6"/>
      <c r="S670" s="6"/>
      <c r="T670" s="6"/>
      <c r="U670" s="6"/>
      <c r="V670" s="6"/>
    </row>
    <row r="671" spans="17:22">
      <c r="Q671" s="6"/>
      <c r="R671" s="6"/>
      <c r="S671" s="6"/>
      <c r="T671" s="6"/>
      <c r="U671" s="6"/>
      <c r="V671" s="6"/>
    </row>
    <row r="672" spans="17:22">
      <c r="Q672" s="6"/>
      <c r="R672" s="6"/>
      <c r="S672" s="6"/>
      <c r="T672" s="6"/>
      <c r="U672" s="6"/>
      <c r="V672" s="6"/>
    </row>
    <row r="673" spans="17:22">
      <c r="Q673" s="6"/>
      <c r="R673" s="6"/>
      <c r="S673" s="6"/>
      <c r="T673" s="6"/>
      <c r="U673" s="6"/>
      <c r="V673" s="6"/>
    </row>
    <row r="674" spans="17:22">
      <c r="Q674" s="6"/>
      <c r="R674" s="6"/>
      <c r="S674" s="6"/>
      <c r="T674" s="6"/>
      <c r="U674" s="6"/>
      <c r="V674" s="6"/>
    </row>
    <row r="675" spans="17:22">
      <c r="Q675" s="6"/>
      <c r="R675" s="6"/>
      <c r="S675" s="6"/>
      <c r="T675" s="6"/>
      <c r="U675" s="6"/>
      <c r="V675" s="6"/>
    </row>
    <row r="676" spans="17:22">
      <c r="Q676" s="6"/>
      <c r="R676" s="6"/>
      <c r="S676" s="6"/>
      <c r="T676" s="6"/>
      <c r="U676" s="6"/>
      <c r="V676" s="6"/>
    </row>
    <row r="677" spans="17:22">
      <c r="Q677" s="6"/>
      <c r="R677" s="6"/>
      <c r="S677" s="6"/>
      <c r="T677" s="6"/>
      <c r="U677" s="6"/>
      <c r="V677" s="6"/>
    </row>
    <row r="678" spans="17:22">
      <c r="Q678" s="6"/>
      <c r="R678" s="6"/>
      <c r="S678" s="6"/>
      <c r="T678" s="6"/>
      <c r="U678" s="6"/>
      <c r="V678" s="6"/>
    </row>
    <row r="679" spans="17:22">
      <c r="Q679" s="6"/>
      <c r="R679" s="6"/>
      <c r="S679" s="6"/>
      <c r="T679" s="6"/>
      <c r="U679" s="6"/>
      <c r="V679" s="6"/>
    </row>
    <row r="680" spans="17:22">
      <c r="Q680" s="6"/>
      <c r="R680" s="6"/>
      <c r="S680" s="6"/>
      <c r="T680" s="6"/>
      <c r="U680" s="6"/>
      <c r="V680" s="6" t="s">
        <v>23</v>
      </c>
    </row>
    <row r="681" spans="17:22">
      <c r="Q681" s="6"/>
      <c r="R681" s="6"/>
      <c r="S681" s="6"/>
      <c r="T681" s="6"/>
      <c r="U681" s="6"/>
      <c r="V681" s="6"/>
    </row>
    <row r="682" spans="17:22">
      <c r="Q682" s="6"/>
      <c r="R682" s="6"/>
      <c r="S682" s="6"/>
      <c r="T682" s="6"/>
      <c r="U682" s="6"/>
      <c r="V682" s="6"/>
    </row>
    <row r="683" spans="17:22">
      <c r="Q683" s="6"/>
      <c r="R683" s="6"/>
      <c r="S683" s="6"/>
      <c r="T683" s="6"/>
      <c r="U683" s="6"/>
      <c r="V683" s="6"/>
    </row>
    <row r="684" spans="17:22">
      <c r="Q684" s="6"/>
      <c r="R684" s="6"/>
      <c r="S684" s="6"/>
      <c r="T684" s="6"/>
      <c r="U684" s="6"/>
      <c r="V684" s="6"/>
    </row>
    <row r="685" spans="17:22">
      <c r="Q685" s="6"/>
      <c r="R685" s="6"/>
      <c r="S685" s="6"/>
      <c r="T685" s="6"/>
      <c r="U685" s="6"/>
      <c r="V685" s="6"/>
    </row>
    <row r="686" spans="17:22">
      <c r="Q686" s="6"/>
      <c r="R686" s="6"/>
      <c r="S686" s="6"/>
      <c r="T686" s="6"/>
      <c r="U686" s="6"/>
      <c r="V686" s="6"/>
    </row>
    <row r="687" spans="17:22">
      <c r="Q687" s="6"/>
      <c r="R687" s="6"/>
      <c r="S687" s="6"/>
      <c r="T687" s="6"/>
      <c r="U687" s="6"/>
      <c r="V687" s="6"/>
    </row>
    <row r="688" spans="17:22">
      <c r="Q688" s="6"/>
      <c r="R688" s="6"/>
      <c r="S688" s="6"/>
      <c r="T688" s="6"/>
      <c r="U688" s="6"/>
      <c r="V688" s="6"/>
    </row>
    <row r="689" spans="17:22">
      <c r="Q689" s="6"/>
      <c r="R689" s="6"/>
      <c r="S689" s="6"/>
      <c r="T689" s="6"/>
      <c r="U689" s="6"/>
      <c r="V689" s="6"/>
    </row>
    <row r="690" spans="17:22">
      <c r="Q690" s="6"/>
      <c r="R690" s="6"/>
      <c r="S690" s="6"/>
      <c r="T690" s="6"/>
      <c r="U690" s="6"/>
      <c r="V690" s="6"/>
    </row>
    <row r="691" spans="17:22">
      <c r="Q691" s="6"/>
      <c r="R691" s="6"/>
      <c r="S691" s="6"/>
      <c r="T691" s="6"/>
      <c r="U691" s="6"/>
      <c r="V691" s="6"/>
    </row>
    <row r="692" spans="17:22">
      <c r="Q692" s="6"/>
      <c r="R692" s="6"/>
      <c r="S692" s="6"/>
      <c r="T692" s="6"/>
      <c r="U692" s="6"/>
      <c r="V692" s="6"/>
    </row>
    <row r="693" spans="17:22">
      <c r="Q693" s="6"/>
      <c r="R693" s="6"/>
      <c r="S693" s="6"/>
      <c r="T693" s="6"/>
      <c r="U693" s="6"/>
      <c r="V693" s="6"/>
    </row>
    <row r="694" spans="17:22">
      <c r="Q694" s="6"/>
      <c r="R694" s="6"/>
      <c r="S694" s="6"/>
      <c r="T694" s="6"/>
      <c r="U694" s="6"/>
      <c r="V694" s="6"/>
    </row>
    <row r="695" spans="17:22">
      <c r="Q695" s="6"/>
      <c r="R695" s="6"/>
      <c r="S695" s="6"/>
      <c r="T695" s="6"/>
      <c r="U695" s="6"/>
      <c r="V695" s="6"/>
    </row>
    <row r="696" spans="17:22">
      <c r="Q696" s="6"/>
      <c r="R696" s="6"/>
      <c r="S696" s="6"/>
      <c r="T696" s="6"/>
      <c r="U696" s="6"/>
      <c r="V696" s="6"/>
    </row>
    <row r="697" spans="17:22">
      <c r="Q697" s="6"/>
      <c r="R697" s="6"/>
      <c r="S697" s="6"/>
      <c r="T697" s="6"/>
      <c r="U697" s="6"/>
      <c r="V697" s="6"/>
    </row>
    <row r="698" spans="17:22">
      <c r="Q698" s="6"/>
      <c r="R698" s="6"/>
      <c r="S698" s="6"/>
      <c r="T698" s="6"/>
      <c r="U698" s="6"/>
      <c r="V698" s="6"/>
    </row>
    <row r="699" spans="17:22">
      <c r="Q699" s="6"/>
      <c r="R699" s="6"/>
      <c r="S699" s="6"/>
      <c r="T699" s="6"/>
      <c r="U699" s="6"/>
      <c r="V699" s="6"/>
    </row>
    <row r="700" spans="17:22">
      <c r="Q700" s="6"/>
      <c r="R700" s="6"/>
      <c r="S700" s="6"/>
      <c r="T700" s="6"/>
      <c r="U700" s="6"/>
      <c r="V700" s="6"/>
    </row>
    <row r="701" spans="17:22">
      <c r="Q701" s="6"/>
      <c r="R701" s="6"/>
      <c r="S701" s="6"/>
      <c r="T701" s="6"/>
      <c r="U701" s="6"/>
      <c r="V701" s="6"/>
    </row>
    <row r="702" spans="17:22">
      <c r="Q702" s="6"/>
      <c r="R702" s="6"/>
      <c r="S702" s="6"/>
      <c r="T702" s="6"/>
      <c r="U702" s="6"/>
      <c r="V702" s="6"/>
    </row>
    <row r="703" spans="17:22">
      <c r="Q703" s="6"/>
      <c r="R703" s="6"/>
      <c r="S703" s="6"/>
      <c r="T703" s="6"/>
      <c r="U703" s="6"/>
      <c r="V703" s="6"/>
    </row>
    <row r="704" spans="17:22">
      <c r="Q704" s="6"/>
      <c r="R704" s="6"/>
      <c r="S704" s="6"/>
      <c r="T704" s="6"/>
      <c r="U704" s="6"/>
      <c r="V704" s="6"/>
    </row>
    <row r="705" spans="17:22">
      <c r="Q705" s="6"/>
      <c r="R705" s="6"/>
      <c r="S705" s="6"/>
      <c r="T705" s="6"/>
      <c r="U705" s="6"/>
      <c r="V705" s="6"/>
    </row>
    <row r="706" spans="17:22">
      <c r="Q706" s="6"/>
      <c r="R706" s="6"/>
      <c r="S706" s="6"/>
      <c r="T706" s="6"/>
      <c r="U706" s="6"/>
      <c r="V706" s="6"/>
    </row>
    <row r="707" spans="17:22">
      <c r="Q707" s="6"/>
      <c r="R707" s="6"/>
      <c r="S707" s="6"/>
      <c r="T707" s="6"/>
      <c r="U707" s="6"/>
      <c r="V707" s="6"/>
    </row>
    <row r="708" spans="17:22">
      <c r="Q708" s="6"/>
      <c r="R708" s="6"/>
      <c r="S708" s="6"/>
      <c r="T708" s="6"/>
      <c r="U708" s="6"/>
      <c r="V708" s="6"/>
    </row>
    <row r="709" spans="17:22">
      <c r="Q709" s="6"/>
      <c r="R709" s="6"/>
      <c r="S709" s="6"/>
      <c r="T709" s="6"/>
      <c r="U709" s="6"/>
      <c r="V709" s="6"/>
    </row>
    <row r="710" spans="17:22">
      <c r="Q710" s="6"/>
      <c r="R710" s="6"/>
      <c r="S710" s="6"/>
      <c r="T710" s="6"/>
      <c r="U710" s="6"/>
      <c r="V710" s="6"/>
    </row>
    <row r="711" spans="17:22">
      <c r="Q711" s="6"/>
      <c r="R711" s="6"/>
      <c r="S711" s="6"/>
      <c r="T711" s="6"/>
      <c r="U711" s="6"/>
      <c r="V711" s="6"/>
    </row>
    <row r="712" spans="17:22">
      <c r="Q712" s="6"/>
      <c r="R712" s="6"/>
      <c r="S712" s="6"/>
      <c r="T712" s="6"/>
      <c r="U712" s="6"/>
      <c r="V712" s="6"/>
    </row>
    <row r="713" spans="17:22">
      <c r="Q713" s="6"/>
      <c r="R713" s="6"/>
      <c r="S713" s="6"/>
      <c r="T713" s="6"/>
      <c r="U713" s="6"/>
      <c r="V713" s="6"/>
    </row>
    <row r="714" spans="17:22">
      <c r="Q714" s="6"/>
      <c r="R714" s="6"/>
      <c r="S714" s="6"/>
      <c r="T714" s="6"/>
      <c r="U714" s="6"/>
      <c r="V714" s="6"/>
    </row>
    <row r="715" spans="17:22">
      <c r="Q715" s="6"/>
      <c r="R715" s="6"/>
      <c r="S715" s="6"/>
      <c r="T715" s="6"/>
      <c r="U715" s="6"/>
      <c r="V715" s="6"/>
    </row>
    <row r="716" spans="17:22">
      <c r="Q716" s="6"/>
      <c r="R716" s="6"/>
      <c r="S716" s="6"/>
      <c r="T716" s="6"/>
      <c r="U716" s="6"/>
      <c r="V716" s="6"/>
    </row>
    <row r="717" spans="17:22">
      <c r="Q717" s="6"/>
      <c r="R717" s="6"/>
      <c r="S717" s="6"/>
      <c r="T717" s="6"/>
      <c r="U717" s="6"/>
      <c r="V717" s="6"/>
    </row>
    <row r="718" spans="17:22">
      <c r="Q718" s="6"/>
      <c r="R718" s="6"/>
      <c r="S718" s="6"/>
      <c r="T718" s="6"/>
      <c r="U718" s="6"/>
      <c r="V718" s="6"/>
    </row>
    <row r="719" spans="17:22">
      <c r="Q719" s="6"/>
      <c r="R719" s="6"/>
      <c r="S719" s="6"/>
      <c r="T719" s="6"/>
      <c r="U719" s="6"/>
      <c r="V719" s="6"/>
    </row>
    <row r="720" spans="17:22">
      <c r="Q720" s="6"/>
      <c r="R720" s="6"/>
      <c r="S720" s="6"/>
      <c r="T720" s="6"/>
      <c r="U720" s="6"/>
      <c r="V720" s="6"/>
    </row>
    <row r="721" spans="17:22">
      <c r="Q721" s="6"/>
      <c r="R721" s="6"/>
      <c r="S721" s="6"/>
      <c r="T721" s="6"/>
      <c r="U721" s="6"/>
      <c r="V721" s="6"/>
    </row>
    <row r="722" spans="17:22">
      <c r="Q722" s="6"/>
      <c r="R722" s="6"/>
      <c r="S722" s="6"/>
      <c r="T722" s="6"/>
      <c r="U722" s="6"/>
      <c r="V722" s="6"/>
    </row>
    <row r="723" spans="17:22">
      <c r="Q723" s="6"/>
      <c r="R723" s="6"/>
      <c r="S723" s="6"/>
      <c r="T723" s="6"/>
      <c r="U723" s="6"/>
      <c r="V723" s="6"/>
    </row>
    <row r="724" spans="17:22">
      <c r="Q724" s="6"/>
      <c r="R724" s="6"/>
      <c r="S724" s="6"/>
      <c r="T724" s="6"/>
      <c r="U724" s="6"/>
      <c r="V724" s="6"/>
    </row>
    <row r="725" spans="17:22">
      <c r="Q725" s="6"/>
      <c r="R725" s="6"/>
      <c r="S725" s="6"/>
      <c r="T725" s="6"/>
      <c r="U725" s="6"/>
      <c r="V725" s="6"/>
    </row>
    <row r="726" spans="17:22">
      <c r="Q726" s="6"/>
      <c r="R726" s="6"/>
      <c r="S726" s="6"/>
      <c r="T726" s="6"/>
      <c r="U726" s="6"/>
      <c r="V726" s="6"/>
    </row>
    <row r="727" spans="17:22">
      <c r="Q727" s="6"/>
      <c r="R727" s="6"/>
      <c r="S727" s="6"/>
      <c r="T727" s="6"/>
      <c r="U727" s="6"/>
      <c r="V727" s="6"/>
    </row>
    <row r="728" spans="17:22">
      <c r="Q728" s="6"/>
      <c r="R728" s="6"/>
      <c r="S728" s="6"/>
      <c r="T728" s="6"/>
      <c r="U728" s="6"/>
      <c r="V728" s="6"/>
    </row>
    <row r="729" spans="17:22">
      <c r="Q729" s="6"/>
      <c r="R729" s="6"/>
      <c r="S729" s="6"/>
      <c r="T729" s="6"/>
      <c r="U729" s="6"/>
      <c r="V729" s="6"/>
    </row>
    <row r="730" spans="17:22">
      <c r="Q730" s="6"/>
      <c r="R730" s="6"/>
      <c r="S730" s="6"/>
      <c r="T730" s="6"/>
      <c r="U730" s="6"/>
      <c r="V730" s="6"/>
    </row>
    <row r="731" spans="17:22">
      <c r="Q731" s="6"/>
      <c r="R731" s="6"/>
      <c r="S731" s="6"/>
      <c r="T731" s="6"/>
      <c r="U731" s="6"/>
      <c r="V731" s="6"/>
    </row>
    <row r="732" spans="17:22">
      <c r="Q732" s="6"/>
      <c r="R732" s="6"/>
      <c r="S732" s="6"/>
      <c r="T732" s="6"/>
      <c r="U732" s="6"/>
      <c r="V732" s="6"/>
    </row>
    <row r="733" spans="17:22">
      <c r="Q733" s="6"/>
      <c r="R733" s="6"/>
      <c r="S733" s="6"/>
      <c r="T733" s="6"/>
      <c r="U733" s="6"/>
      <c r="V733" s="6"/>
    </row>
    <row r="734" spans="17:22">
      <c r="Q734" s="6"/>
      <c r="R734" s="6"/>
      <c r="S734" s="6"/>
      <c r="T734" s="6"/>
      <c r="U734" s="6"/>
      <c r="V734" s="6"/>
    </row>
    <row r="735" spans="17:22">
      <c r="Q735" s="6"/>
      <c r="R735" s="6"/>
      <c r="S735" s="6"/>
      <c r="T735" s="6"/>
      <c r="U735" s="6"/>
      <c r="V735" s="6"/>
    </row>
    <row r="736" spans="17:22">
      <c r="Q736" s="6"/>
      <c r="R736" s="6"/>
      <c r="S736" s="6"/>
      <c r="T736" s="6"/>
      <c r="U736" s="6"/>
      <c r="V736" s="6"/>
    </row>
    <row r="737" spans="17:22">
      <c r="Q737" s="6"/>
      <c r="R737" s="6"/>
      <c r="S737" s="6"/>
      <c r="T737" s="6"/>
      <c r="U737" s="6"/>
      <c r="V737" s="6"/>
    </row>
    <row r="738" spans="17:22">
      <c r="Q738" s="6"/>
      <c r="R738" s="6"/>
      <c r="S738" s="6"/>
      <c r="T738" s="6"/>
      <c r="U738" s="6"/>
      <c r="V738" s="6"/>
    </row>
    <row r="739" spans="17:22">
      <c r="Q739" s="6"/>
      <c r="R739" s="6"/>
      <c r="S739" s="6"/>
      <c r="T739" s="6"/>
      <c r="U739" s="6"/>
      <c r="V739" s="6"/>
    </row>
    <row r="740" spans="17:22">
      <c r="Q740" s="6"/>
      <c r="R740" s="6"/>
      <c r="S740" s="6"/>
      <c r="T740" s="6"/>
      <c r="U740" s="6"/>
      <c r="V740" s="6"/>
    </row>
    <row r="741" spans="17:22">
      <c r="Q741" s="6"/>
      <c r="R741" s="6"/>
      <c r="S741" s="6"/>
      <c r="T741" s="6"/>
      <c r="U741" s="6"/>
      <c r="V741" s="6"/>
    </row>
    <row r="742" spans="17:22">
      <c r="Q742" s="6"/>
      <c r="R742" s="6"/>
      <c r="S742" s="6"/>
      <c r="T742" s="6"/>
      <c r="U742" s="6"/>
      <c r="V742" s="6"/>
    </row>
    <row r="743" spans="17:22">
      <c r="Q743" s="6"/>
      <c r="R743" s="6"/>
      <c r="S743" s="6"/>
      <c r="T743" s="6"/>
      <c r="U743" s="6"/>
      <c r="V743" s="6"/>
    </row>
    <row r="744" spans="17:22">
      <c r="Q744" s="6"/>
      <c r="R744" s="6"/>
      <c r="S744" s="6"/>
      <c r="T744" s="6"/>
      <c r="U744" s="6"/>
      <c r="V744" s="6"/>
    </row>
    <row r="745" spans="17:22">
      <c r="Q745" s="6"/>
      <c r="R745" s="6"/>
      <c r="S745" s="6"/>
      <c r="T745" s="6"/>
      <c r="U745" s="6"/>
      <c r="V745" s="6"/>
    </row>
    <row r="746" spans="17:22">
      <c r="Q746" s="6"/>
      <c r="R746" s="6"/>
      <c r="S746" s="6"/>
      <c r="T746" s="6"/>
      <c r="U746" s="6"/>
      <c r="V746" s="6"/>
    </row>
    <row r="747" spans="17:22">
      <c r="Q747" s="6"/>
      <c r="R747" s="6"/>
      <c r="S747" s="6"/>
      <c r="T747" s="6"/>
      <c r="U747" s="6"/>
      <c r="V747" s="6"/>
    </row>
    <row r="748" spans="17:22">
      <c r="Q748" s="6"/>
      <c r="R748" s="6"/>
      <c r="S748" s="6"/>
      <c r="T748" s="6"/>
      <c r="U748" s="6"/>
      <c r="V748" s="6"/>
    </row>
    <row r="749" spans="17:22">
      <c r="Q749" s="6"/>
      <c r="R749" s="6"/>
      <c r="S749" s="6"/>
      <c r="T749" s="6"/>
      <c r="U749" s="6"/>
      <c r="V749" s="6"/>
    </row>
    <row r="750" spans="17:22">
      <c r="Q750" s="6"/>
      <c r="R750" s="6"/>
      <c r="S750" s="6"/>
      <c r="T750" s="6"/>
      <c r="U750" s="6"/>
      <c r="V750" s="6"/>
    </row>
    <row r="751" spans="17:22">
      <c r="Q751" s="6"/>
      <c r="R751" s="6"/>
      <c r="S751" s="6"/>
      <c r="T751" s="6"/>
      <c r="U751" s="6"/>
      <c r="V751" s="6"/>
    </row>
    <row r="752" spans="17:22">
      <c r="Q752" s="6"/>
      <c r="R752" s="6"/>
      <c r="S752" s="6"/>
      <c r="T752" s="6"/>
      <c r="U752" s="6"/>
      <c r="V752" s="6"/>
    </row>
    <row r="753" spans="17:22">
      <c r="Q753" s="6"/>
      <c r="R753" s="6"/>
      <c r="S753" s="6"/>
      <c r="T753" s="6"/>
      <c r="U753" s="6"/>
      <c r="V753" s="6"/>
    </row>
    <row r="754" spans="17:22">
      <c r="Q754" s="6"/>
      <c r="R754" s="6"/>
      <c r="S754" s="6"/>
      <c r="T754" s="6"/>
      <c r="U754" s="6"/>
      <c r="V754" s="6"/>
    </row>
    <row r="755" spans="17:22">
      <c r="Q755" s="6"/>
      <c r="R755" s="6"/>
      <c r="S755" s="6"/>
      <c r="T755" s="6"/>
      <c r="U755" s="6"/>
      <c r="V755" s="6"/>
    </row>
    <row r="756" spans="17:22">
      <c r="Q756" s="6"/>
      <c r="R756" s="6"/>
      <c r="S756" s="6"/>
      <c r="T756" s="6"/>
      <c r="U756" s="6"/>
      <c r="V756" s="6"/>
    </row>
    <row r="757" spans="17:22">
      <c r="Q757" s="6"/>
      <c r="R757" s="6"/>
      <c r="S757" s="6"/>
      <c r="T757" s="6"/>
      <c r="U757" s="6"/>
      <c r="V757" s="6"/>
    </row>
    <row r="758" spans="17:22">
      <c r="Q758" s="6"/>
      <c r="R758" s="6"/>
      <c r="S758" s="6"/>
      <c r="T758" s="6"/>
      <c r="U758" s="6"/>
      <c r="V758" s="6"/>
    </row>
    <row r="759" spans="17:22">
      <c r="Q759" s="6"/>
      <c r="R759" s="6"/>
      <c r="S759" s="6"/>
      <c r="T759" s="6"/>
      <c r="U759" s="6"/>
      <c r="V759" s="6"/>
    </row>
    <row r="760" spans="17:22">
      <c r="Q760" s="6"/>
      <c r="R760" s="6"/>
      <c r="S760" s="6"/>
      <c r="T760" s="6"/>
      <c r="U760" s="6"/>
      <c r="V760" s="6"/>
    </row>
    <row r="761" spans="17:22">
      <c r="Q761" s="6"/>
      <c r="R761" s="6"/>
      <c r="S761" s="6"/>
      <c r="T761" s="6"/>
      <c r="U761" s="6"/>
      <c r="V761" s="6"/>
    </row>
    <row r="762" spans="17:22">
      <c r="Q762" s="6"/>
      <c r="R762" s="6"/>
      <c r="S762" s="6"/>
      <c r="T762" s="6"/>
      <c r="U762" s="6"/>
      <c r="V762" s="6"/>
    </row>
    <row r="763" spans="17:22">
      <c r="Q763" s="6"/>
      <c r="R763" s="6"/>
      <c r="S763" s="6"/>
      <c r="T763" s="6"/>
      <c r="U763" s="6"/>
      <c r="V763" s="6"/>
    </row>
    <row r="764" spans="17:22">
      <c r="Q764" s="6"/>
      <c r="R764" s="6"/>
      <c r="S764" s="6"/>
      <c r="T764" s="6"/>
      <c r="U764" s="6"/>
      <c r="V764" s="6"/>
    </row>
    <row r="765" spans="17:22">
      <c r="Q765" s="6"/>
      <c r="R765" s="6"/>
      <c r="S765" s="6"/>
      <c r="T765" s="6"/>
      <c r="U765" s="6"/>
      <c r="V765" s="6"/>
    </row>
    <row r="766" spans="17:22">
      <c r="Q766" s="6"/>
      <c r="R766" s="6"/>
      <c r="S766" s="6"/>
      <c r="T766" s="6"/>
      <c r="U766" s="6"/>
      <c r="V766" s="6"/>
    </row>
    <row r="767" spans="17:22">
      <c r="Q767" s="6"/>
      <c r="R767" s="6"/>
      <c r="S767" s="6"/>
      <c r="T767" s="6"/>
      <c r="U767" s="6"/>
      <c r="V767" s="6"/>
    </row>
    <row r="768" spans="17:22">
      <c r="Q768" s="6"/>
      <c r="R768" s="6"/>
      <c r="S768" s="6"/>
      <c r="T768" s="6"/>
      <c r="U768" s="6"/>
      <c r="V768" s="6"/>
    </row>
    <row r="769" spans="17:22">
      <c r="Q769" s="6"/>
      <c r="R769" s="6"/>
      <c r="S769" s="6"/>
      <c r="T769" s="6"/>
      <c r="U769" s="6"/>
      <c r="V769" s="6"/>
    </row>
    <row r="770" spans="17:22">
      <c r="Q770" s="6"/>
      <c r="R770" s="6"/>
      <c r="S770" s="6"/>
      <c r="T770" s="6"/>
      <c r="U770" s="6"/>
      <c r="V770" s="6"/>
    </row>
    <row r="771" spans="17:22">
      <c r="Q771" s="6"/>
      <c r="R771" s="6"/>
      <c r="S771" s="6"/>
      <c r="T771" s="6"/>
      <c r="U771" s="6"/>
      <c r="V771" s="6"/>
    </row>
    <row r="772" spans="17:22">
      <c r="Q772" s="6"/>
      <c r="R772" s="6"/>
      <c r="S772" s="6"/>
      <c r="T772" s="6"/>
      <c r="U772" s="6"/>
      <c r="V772" s="6"/>
    </row>
    <row r="773" spans="17:22">
      <c r="Q773" s="6"/>
      <c r="R773" s="6"/>
      <c r="S773" s="6"/>
      <c r="T773" s="6"/>
      <c r="U773" s="6"/>
      <c r="V773" s="6"/>
    </row>
    <row r="774" spans="17:22">
      <c r="Q774" s="6"/>
      <c r="R774" s="6"/>
      <c r="S774" s="6"/>
      <c r="T774" s="6"/>
      <c r="U774" s="6"/>
      <c r="V774" s="6"/>
    </row>
    <row r="775" spans="17:22">
      <c r="Q775" s="6"/>
      <c r="R775" s="6"/>
      <c r="S775" s="6"/>
      <c r="T775" s="6"/>
      <c r="U775" s="6"/>
      <c r="V775" s="6"/>
    </row>
    <row r="776" spans="17:22">
      <c r="Q776" s="6"/>
      <c r="R776" s="6"/>
      <c r="S776" s="6"/>
      <c r="T776" s="6"/>
      <c r="U776" s="6"/>
      <c r="V776" s="6"/>
    </row>
    <row r="777" spans="17:22">
      <c r="Q777" s="6"/>
      <c r="R777" s="6"/>
      <c r="S777" s="6"/>
      <c r="T777" s="6"/>
      <c r="U777" s="6"/>
      <c r="V777" s="6"/>
    </row>
    <row r="778" spans="17:22">
      <c r="Q778" s="6"/>
      <c r="R778" s="6"/>
      <c r="S778" s="6"/>
      <c r="T778" s="6"/>
      <c r="U778" s="6"/>
      <c r="V778" s="6"/>
    </row>
    <row r="779" spans="17:22">
      <c r="Q779" s="6"/>
      <c r="R779" s="6"/>
      <c r="S779" s="6"/>
      <c r="T779" s="6"/>
      <c r="U779" s="6"/>
      <c r="V779" s="6"/>
    </row>
    <row r="780" spans="17:22">
      <c r="Q780" s="6"/>
      <c r="R780" s="6"/>
      <c r="S780" s="6"/>
      <c r="T780" s="6"/>
      <c r="U780" s="6"/>
      <c r="V780" s="6"/>
    </row>
    <row r="781" spans="17:22">
      <c r="Q781" s="6"/>
      <c r="R781" s="6"/>
      <c r="S781" s="6"/>
      <c r="T781" s="6"/>
      <c r="U781" s="6"/>
      <c r="V781" s="6"/>
    </row>
    <row r="782" spans="17:22">
      <c r="Q782" s="6"/>
      <c r="R782" s="6"/>
      <c r="S782" s="6"/>
      <c r="T782" s="6"/>
      <c r="U782" s="6"/>
      <c r="V782" s="6"/>
    </row>
    <row r="783" spans="17:22">
      <c r="Q783" s="6"/>
      <c r="R783" s="6"/>
      <c r="S783" s="6"/>
      <c r="T783" s="6"/>
      <c r="U783" s="6"/>
      <c r="V783" s="6"/>
    </row>
    <row r="784" spans="17:22">
      <c r="Q784" s="6"/>
      <c r="R784" s="6"/>
      <c r="S784" s="6"/>
      <c r="T784" s="6"/>
      <c r="U784" s="6"/>
      <c r="V784" s="6"/>
    </row>
    <row r="785" spans="17:22">
      <c r="Q785" s="6"/>
      <c r="R785" s="6"/>
      <c r="S785" s="6"/>
      <c r="T785" s="6"/>
      <c r="U785" s="6"/>
      <c r="V785" s="6"/>
    </row>
    <row r="786" spans="17:22">
      <c r="Q786" s="6"/>
      <c r="R786" s="6"/>
      <c r="S786" s="6"/>
      <c r="T786" s="6"/>
      <c r="U786" s="6"/>
      <c r="V786" s="6"/>
    </row>
    <row r="787" spans="17:22">
      <c r="Q787" s="6"/>
      <c r="R787" s="6"/>
      <c r="S787" s="6"/>
      <c r="T787" s="6"/>
      <c r="U787" s="6"/>
      <c r="V787" s="6"/>
    </row>
    <row r="788" spans="17:22">
      <c r="Q788" s="6"/>
      <c r="R788" s="6"/>
      <c r="S788" s="6"/>
      <c r="T788" s="6"/>
      <c r="U788" s="6"/>
      <c r="V788" s="6"/>
    </row>
    <row r="789" spans="17:22">
      <c r="Q789" s="6"/>
      <c r="R789" s="6"/>
      <c r="S789" s="6"/>
      <c r="T789" s="6"/>
      <c r="U789" s="6"/>
      <c r="V789" s="6"/>
    </row>
    <row r="790" spans="17:22">
      <c r="Q790" s="6"/>
      <c r="R790" s="6"/>
      <c r="S790" s="6"/>
      <c r="T790" s="6"/>
      <c r="U790" s="6"/>
      <c r="V790" s="6"/>
    </row>
    <row r="791" spans="17:22">
      <c r="Q791" s="6"/>
      <c r="R791" s="6"/>
      <c r="S791" s="6"/>
      <c r="T791" s="6"/>
      <c r="U791" s="6"/>
      <c r="V791" s="6"/>
    </row>
    <row r="792" spans="17:22">
      <c r="Q792" s="6"/>
      <c r="R792" s="6"/>
      <c r="S792" s="6"/>
      <c r="T792" s="6"/>
      <c r="U792" s="6"/>
      <c r="V792" s="6"/>
    </row>
    <row r="793" spans="17:22">
      <c r="Q793" s="6"/>
      <c r="R793" s="6"/>
      <c r="S793" s="6"/>
      <c r="T793" s="6"/>
      <c r="U793" s="6"/>
      <c r="V793" s="6"/>
    </row>
    <row r="794" spans="17:22">
      <c r="Q794" s="6"/>
      <c r="R794" s="6"/>
      <c r="S794" s="6"/>
      <c r="T794" s="6"/>
      <c r="U794" s="6"/>
      <c r="V794" s="6"/>
    </row>
    <row r="795" spans="17:22">
      <c r="Q795" s="6"/>
      <c r="R795" s="6"/>
      <c r="S795" s="6"/>
      <c r="T795" s="6"/>
      <c r="U795" s="6"/>
      <c r="V795" s="6"/>
    </row>
    <row r="796" spans="17:22">
      <c r="Q796" s="6"/>
      <c r="R796" s="6"/>
      <c r="S796" s="6"/>
      <c r="T796" s="6"/>
      <c r="U796" s="6"/>
      <c r="V796" s="6"/>
    </row>
    <row r="797" spans="17:22">
      <c r="Q797" s="6"/>
      <c r="R797" s="6"/>
      <c r="S797" s="6"/>
      <c r="T797" s="6"/>
      <c r="U797" s="6"/>
      <c r="V797" s="6"/>
    </row>
    <row r="798" spans="17:22">
      <c r="Q798" s="6"/>
      <c r="R798" s="6"/>
      <c r="S798" s="6"/>
      <c r="T798" s="6"/>
      <c r="U798" s="6"/>
      <c r="V798" s="6"/>
    </row>
    <row r="799" spans="17:22">
      <c r="Q799" s="6"/>
      <c r="R799" s="6"/>
      <c r="S799" s="6"/>
      <c r="T799" s="6"/>
      <c r="U799" s="6"/>
      <c r="V799" s="6"/>
    </row>
    <row r="800" spans="17:22">
      <c r="Q800" s="6"/>
      <c r="R800" s="6"/>
      <c r="S800" s="6"/>
      <c r="T800" s="6"/>
      <c r="U800" s="6"/>
      <c r="V800" s="6"/>
    </row>
    <row r="801" spans="17:22">
      <c r="Q801" s="6"/>
      <c r="R801" s="6"/>
      <c r="S801" s="6"/>
      <c r="T801" s="6"/>
      <c r="U801" s="6"/>
      <c r="V801" s="6"/>
    </row>
    <row r="802" spans="17:22">
      <c r="Q802" s="6"/>
      <c r="R802" s="6"/>
      <c r="S802" s="6"/>
      <c r="T802" s="6"/>
      <c r="U802" s="6"/>
      <c r="V802" s="6"/>
    </row>
    <row r="803" spans="17:22">
      <c r="Q803" s="6"/>
      <c r="R803" s="6"/>
      <c r="S803" s="6"/>
      <c r="T803" s="6"/>
      <c r="U803" s="6"/>
      <c r="V803" s="6"/>
    </row>
    <row r="804" spans="17:22">
      <c r="Q804" s="6"/>
      <c r="R804" s="6"/>
      <c r="S804" s="6"/>
      <c r="T804" s="6"/>
      <c r="U804" s="6"/>
      <c r="V804" s="6"/>
    </row>
    <row r="805" spans="17:22">
      <c r="Q805" s="6"/>
      <c r="R805" s="6"/>
      <c r="S805" s="6"/>
      <c r="T805" s="6"/>
      <c r="U805" s="6"/>
      <c r="V805" s="6"/>
    </row>
    <row r="806" spans="17:22">
      <c r="Q806" s="6"/>
      <c r="R806" s="6"/>
      <c r="S806" s="6"/>
      <c r="T806" s="6"/>
      <c r="U806" s="6"/>
      <c r="V806" s="6"/>
    </row>
    <row r="807" spans="17:22">
      <c r="Q807" s="6"/>
      <c r="R807" s="6"/>
      <c r="S807" s="6"/>
      <c r="T807" s="6"/>
      <c r="U807" s="6"/>
      <c r="V807" s="6"/>
    </row>
    <row r="808" spans="17:22">
      <c r="Q808" s="6"/>
      <c r="R808" s="6"/>
      <c r="S808" s="6"/>
      <c r="T808" s="6"/>
      <c r="U808" s="6"/>
      <c r="V808" s="6"/>
    </row>
    <row r="809" spans="17:22">
      <c r="Q809" s="6"/>
      <c r="R809" s="6"/>
      <c r="S809" s="6"/>
      <c r="T809" s="6"/>
      <c r="U809" s="6"/>
      <c r="V809" s="6"/>
    </row>
    <row r="810" spans="17:22">
      <c r="Q810" s="6"/>
      <c r="R810" s="6"/>
      <c r="S810" s="6"/>
      <c r="T810" s="6"/>
      <c r="U810" s="6"/>
      <c r="V810" s="6"/>
    </row>
    <row r="811" spans="17:22">
      <c r="Q811" s="6"/>
      <c r="R811" s="6"/>
      <c r="S811" s="6"/>
      <c r="T811" s="6"/>
      <c r="U811" s="6"/>
      <c r="V811" s="6"/>
    </row>
    <row r="812" spans="17:22">
      <c r="Q812" s="6"/>
      <c r="R812" s="6"/>
      <c r="S812" s="6"/>
      <c r="T812" s="6"/>
      <c r="U812" s="6"/>
      <c r="V812" s="6"/>
    </row>
    <row r="813" spans="17:22">
      <c r="Q813" s="6"/>
      <c r="R813" s="6"/>
      <c r="S813" s="6"/>
      <c r="T813" s="6"/>
      <c r="U813" s="6"/>
      <c r="V813" s="6"/>
    </row>
    <row r="814" spans="17:22">
      <c r="Q814" s="6"/>
      <c r="R814" s="6"/>
      <c r="S814" s="6"/>
      <c r="T814" s="6"/>
      <c r="U814" s="6"/>
      <c r="V814" s="6"/>
    </row>
    <row r="815" spans="17:22">
      <c r="Q815" s="6"/>
      <c r="R815" s="6"/>
      <c r="S815" s="6"/>
      <c r="T815" s="6"/>
      <c r="U815" s="6"/>
      <c r="V815" s="6"/>
    </row>
    <row r="816" spans="17:22">
      <c r="Q816" s="6"/>
      <c r="R816" s="6"/>
      <c r="S816" s="6"/>
      <c r="T816" s="6"/>
      <c r="U816" s="6"/>
      <c r="V816" s="6"/>
    </row>
    <row r="817" spans="17:22">
      <c r="Q817" s="6"/>
      <c r="R817" s="6"/>
      <c r="S817" s="6"/>
      <c r="T817" s="6"/>
      <c r="U817" s="6"/>
      <c r="V817" s="6"/>
    </row>
    <row r="818" spans="17:22">
      <c r="Q818" s="6"/>
      <c r="R818" s="6"/>
      <c r="S818" s="6"/>
      <c r="T818" s="6"/>
      <c r="U818" s="6"/>
      <c r="V818" s="6"/>
    </row>
    <row r="819" spans="17:22">
      <c r="Q819" s="6"/>
      <c r="R819" s="6"/>
      <c r="S819" s="6"/>
      <c r="T819" s="6"/>
      <c r="U819" s="6"/>
      <c r="V819" s="6"/>
    </row>
    <row r="820" spans="17:22">
      <c r="Q820" s="6"/>
      <c r="R820" s="6"/>
      <c r="S820" s="6"/>
      <c r="T820" s="6"/>
      <c r="U820" s="6"/>
      <c r="V820" s="6"/>
    </row>
    <row r="821" spans="17:22">
      <c r="Q821" s="6"/>
      <c r="R821" s="6"/>
      <c r="S821" s="6"/>
      <c r="T821" s="6"/>
      <c r="U821" s="6"/>
      <c r="V821" s="6"/>
    </row>
    <row r="822" spans="17:22">
      <c r="Q822" s="6"/>
      <c r="R822" s="6"/>
      <c r="S822" s="6"/>
      <c r="T822" s="6"/>
      <c r="U822" s="6"/>
      <c r="V822" s="6"/>
    </row>
    <row r="823" spans="17:22">
      <c r="Q823" s="6"/>
      <c r="R823" s="6"/>
      <c r="S823" s="6"/>
      <c r="T823" s="6"/>
      <c r="U823" s="6"/>
      <c r="V823" s="6"/>
    </row>
    <row r="824" spans="17:22">
      <c r="Q824" s="6"/>
      <c r="R824" s="6"/>
      <c r="S824" s="6"/>
      <c r="T824" s="6"/>
      <c r="U824" s="6"/>
      <c r="V824" s="6"/>
    </row>
    <row r="825" spans="17:22">
      <c r="Q825" s="6"/>
      <c r="R825" s="6"/>
      <c r="S825" s="6"/>
      <c r="T825" s="6"/>
      <c r="U825" s="6"/>
      <c r="V825" s="6"/>
    </row>
    <row r="826" spans="17:22">
      <c r="Q826" s="6"/>
      <c r="R826" s="6"/>
      <c r="S826" s="6"/>
      <c r="T826" s="6"/>
      <c r="U826" s="6"/>
      <c r="V826" s="6"/>
    </row>
    <row r="827" spans="17:22">
      <c r="Q827" s="6"/>
      <c r="R827" s="6"/>
      <c r="S827" s="6"/>
      <c r="T827" s="6"/>
      <c r="U827" s="6"/>
      <c r="V827" s="6"/>
    </row>
    <row r="828" spans="17:22">
      <c r="Q828" s="6"/>
      <c r="R828" s="6"/>
      <c r="S828" s="6"/>
      <c r="T828" s="6"/>
      <c r="U828" s="6"/>
      <c r="V828" s="6"/>
    </row>
    <row r="829" spans="17:22">
      <c r="Q829" s="6"/>
      <c r="R829" s="6"/>
      <c r="S829" s="6"/>
      <c r="T829" s="6"/>
      <c r="U829" s="6"/>
      <c r="V829" s="6"/>
    </row>
    <row r="830" spans="17:22">
      <c r="Q830" s="6"/>
      <c r="R830" s="6"/>
      <c r="S830" s="6"/>
      <c r="T830" s="6"/>
      <c r="U830" s="6"/>
      <c r="V830" s="6"/>
    </row>
    <row r="831" spans="17:22">
      <c r="Q831" s="6"/>
      <c r="R831" s="6"/>
      <c r="S831" s="6"/>
      <c r="T831" s="6"/>
      <c r="U831" s="6"/>
      <c r="V831" s="6"/>
    </row>
    <row r="832" spans="17:22">
      <c r="Q832" s="6"/>
      <c r="R832" s="6"/>
      <c r="S832" s="6"/>
      <c r="T832" s="6"/>
      <c r="U832" s="6"/>
      <c r="V832" s="6"/>
    </row>
    <row r="833" spans="17:22">
      <c r="Q833" s="6"/>
      <c r="R833" s="6"/>
      <c r="S833" s="6"/>
      <c r="T833" s="6"/>
      <c r="U833" s="6"/>
      <c r="V833" s="6"/>
    </row>
    <row r="834" spans="17:22">
      <c r="Q834" s="6"/>
      <c r="R834" s="6"/>
      <c r="S834" s="6"/>
      <c r="T834" s="6"/>
      <c r="U834" s="6"/>
      <c r="V834" s="6"/>
    </row>
    <row r="835" spans="17:22">
      <c r="Q835" s="6"/>
      <c r="R835" s="6"/>
      <c r="S835" s="6"/>
      <c r="T835" s="6"/>
      <c r="U835" s="6"/>
      <c r="V835" s="6"/>
    </row>
    <row r="836" spans="17:22">
      <c r="Q836" s="6"/>
      <c r="R836" s="6"/>
      <c r="S836" s="6"/>
      <c r="T836" s="6"/>
      <c r="U836" s="6"/>
      <c r="V836" s="6"/>
    </row>
    <row r="837" spans="17:22">
      <c r="Q837" s="6"/>
      <c r="R837" s="6"/>
      <c r="S837" s="6"/>
      <c r="T837" s="6"/>
      <c r="U837" s="6"/>
      <c r="V837" s="6"/>
    </row>
    <row r="838" spans="17:22">
      <c r="Q838" s="6"/>
      <c r="R838" s="6"/>
      <c r="S838" s="6"/>
      <c r="T838" s="6"/>
      <c r="U838" s="6"/>
      <c r="V838" s="6"/>
    </row>
    <row r="839" spans="17:22">
      <c r="Q839" s="6"/>
      <c r="R839" s="6"/>
      <c r="S839" s="6"/>
      <c r="T839" s="6"/>
      <c r="U839" s="6"/>
      <c r="V839" s="6"/>
    </row>
    <row r="840" spans="17:22">
      <c r="Q840" s="6"/>
      <c r="R840" s="6"/>
      <c r="S840" s="6"/>
      <c r="T840" s="6"/>
      <c r="U840" s="6"/>
      <c r="V840" s="6"/>
    </row>
    <row r="841" spans="17:22">
      <c r="Q841" s="6"/>
      <c r="R841" s="6"/>
      <c r="S841" s="6"/>
      <c r="T841" s="6"/>
      <c r="U841" s="6"/>
      <c r="V841" s="6"/>
    </row>
    <row r="842" spans="17:22">
      <c r="Q842" s="6"/>
      <c r="R842" s="6"/>
      <c r="S842" s="6"/>
      <c r="T842" s="6"/>
      <c r="U842" s="6"/>
      <c r="V842" s="6"/>
    </row>
    <row r="843" spans="17:22">
      <c r="Q843" s="6"/>
      <c r="R843" s="6"/>
      <c r="S843" s="6"/>
      <c r="T843" s="6"/>
      <c r="U843" s="6"/>
      <c r="V843" s="6"/>
    </row>
    <row r="844" spans="17:22">
      <c r="Q844" s="6"/>
      <c r="R844" s="6"/>
      <c r="S844" s="6"/>
      <c r="T844" s="6"/>
      <c r="U844" s="6"/>
      <c r="V844" s="6"/>
    </row>
    <row r="845" spans="17:22">
      <c r="Q845" s="6"/>
      <c r="R845" s="6"/>
      <c r="S845" s="6"/>
      <c r="T845" s="6"/>
      <c r="U845" s="6"/>
      <c r="V845" s="6"/>
    </row>
    <row r="846" spans="17:22">
      <c r="Q846" s="6"/>
      <c r="R846" s="6"/>
      <c r="S846" s="6"/>
      <c r="T846" s="6"/>
      <c r="U846" s="6"/>
      <c r="V846" s="6"/>
    </row>
    <row r="847" spans="17:22">
      <c r="Q847" s="6"/>
      <c r="R847" s="6"/>
      <c r="S847" s="6"/>
      <c r="T847" s="6"/>
      <c r="U847" s="6"/>
      <c r="V847" s="6"/>
    </row>
    <row r="848" spans="17:22">
      <c r="Q848" s="6"/>
      <c r="R848" s="6"/>
      <c r="S848" s="6"/>
      <c r="T848" s="6"/>
      <c r="U848" s="6"/>
      <c r="V848" s="6"/>
    </row>
    <row r="849" spans="17:22">
      <c r="Q849" s="6"/>
      <c r="R849" s="6"/>
      <c r="S849" s="6"/>
      <c r="T849" s="6"/>
      <c r="U849" s="6"/>
      <c r="V849" s="6"/>
    </row>
    <row r="850" spans="17:22">
      <c r="Q850" s="6"/>
      <c r="R850" s="6"/>
      <c r="S850" s="6"/>
      <c r="T850" s="6"/>
      <c r="U850" s="6"/>
      <c r="V850" s="6"/>
    </row>
    <row r="851" spans="17:22">
      <c r="Q851" s="6"/>
      <c r="R851" s="6"/>
      <c r="S851" s="6"/>
      <c r="T851" s="6"/>
      <c r="U851" s="6"/>
      <c r="V851" s="6"/>
    </row>
    <row r="852" spans="17:22">
      <c r="Q852" s="6"/>
      <c r="R852" s="6"/>
      <c r="S852" s="6"/>
      <c r="T852" s="6"/>
      <c r="U852" s="6"/>
      <c r="V852" s="6"/>
    </row>
    <row r="853" spans="17:22">
      <c r="Q853" s="6"/>
      <c r="R853" s="6"/>
      <c r="S853" s="6"/>
      <c r="T853" s="6"/>
      <c r="U853" s="6"/>
      <c r="V853" s="6"/>
    </row>
    <row r="854" spans="17:22">
      <c r="Q854" s="6"/>
      <c r="R854" s="6"/>
      <c r="S854" s="6"/>
      <c r="T854" s="6"/>
      <c r="U854" s="6"/>
      <c r="V854" s="6"/>
    </row>
    <row r="855" spans="17:22">
      <c r="Q855" s="6"/>
      <c r="R855" s="6"/>
      <c r="S855" s="6"/>
      <c r="T855" s="6"/>
      <c r="U855" s="6"/>
      <c r="V855" s="6"/>
    </row>
    <row r="856" spans="17:22">
      <c r="Q856" s="6"/>
      <c r="R856" s="6"/>
      <c r="S856" s="6"/>
      <c r="T856" s="6"/>
      <c r="U856" s="6"/>
      <c r="V856" s="6"/>
    </row>
    <row r="857" spans="17:22">
      <c r="Q857" s="6"/>
      <c r="R857" s="6"/>
      <c r="S857" s="6"/>
      <c r="T857" s="6"/>
      <c r="U857" s="6"/>
      <c r="V857" s="6"/>
    </row>
    <row r="858" spans="17:22">
      <c r="Q858" s="6"/>
      <c r="R858" s="6"/>
      <c r="S858" s="6"/>
      <c r="T858" s="6"/>
      <c r="U858" s="6"/>
      <c r="V858" s="6"/>
    </row>
    <row r="859" spans="17:22">
      <c r="Q859" s="6"/>
      <c r="R859" s="6"/>
      <c r="S859" s="6"/>
      <c r="T859" s="6"/>
      <c r="U859" s="6"/>
      <c r="V859" s="6"/>
    </row>
    <row r="860" spans="17:22">
      <c r="Q860" s="6"/>
      <c r="R860" s="6"/>
      <c r="S860" s="6"/>
      <c r="T860" s="6"/>
      <c r="U860" s="6"/>
      <c r="V860" s="6"/>
    </row>
    <row r="861" spans="17:22">
      <c r="Q861" s="6"/>
      <c r="R861" s="6"/>
      <c r="S861" s="6"/>
      <c r="T861" s="6"/>
      <c r="U861" s="6"/>
      <c r="V861" s="6"/>
    </row>
    <row r="862" spans="17:22">
      <c r="Q862" s="6"/>
      <c r="R862" s="6"/>
      <c r="S862" s="6"/>
      <c r="T862" s="6"/>
      <c r="U862" s="6"/>
      <c r="V862" s="6"/>
    </row>
    <row r="863" spans="17:22">
      <c r="Q863" s="6"/>
      <c r="R863" s="6"/>
      <c r="S863" s="6"/>
      <c r="T863" s="6"/>
      <c r="U863" s="6"/>
      <c r="V863" s="6"/>
    </row>
    <row r="864" spans="17:22">
      <c r="Q864" s="6"/>
      <c r="R864" s="6"/>
      <c r="S864" s="6"/>
      <c r="T864" s="6"/>
      <c r="U864" s="6"/>
      <c r="V864" s="6"/>
    </row>
    <row r="865" spans="17:22">
      <c r="Q865" s="6"/>
      <c r="R865" s="6"/>
      <c r="S865" s="6"/>
      <c r="T865" s="6"/>
      <c r="U865" s="6"/>
      <c r="V865" s="6"/>
    </row>
    <row r="866" spans="17:22">
      <c r="Q866" s="6"/>
      <c r="R866" s="6"/>
      <c r="S866" s="6"/>
      <c r="T866" s="6"/>
      <c r="U866" s="6"/>
      <c r="V866" s="6"/>
    </row>
    <row r="867" spans="17:22">
      <c r="Q867" s="6"/>
      <c r="R867" s="6"/>
      <c r="S867" s="6"/>
      <c r="T867" s="6"/>
      <c r="U867" s="6"/>
      <c r="V867" s="6"/>
    </row>
    <row r="868" spans="17:22">
      <c r="Q868" s="6"/>
      <c r="R868" s="6"/>
      <c r="S868" s="6"/>
      <c r="T868" s="6"/>
      <c r="U868" s="6"/>
      <c r="V868" s="6"/>
    </row>
    <row r="869" spans="17:22">
      <c r="Q869" s="6"/>
      <c r="R869" s="6"/>
      <c r="S869" s="6"/>
      <c r="T869" s="6"/>
      <c r="U869" s="6"/>
      <c r="V869" s="6"/>
    </row>
    <row r="870" spans="17:22">
      <c r="Q870" s="6"/>
      <c r="R870" s="6"/>
      <c r="S870" s="6"/>
      <c r="T870" s="6"/>
      <c r="U870" s="6"/>
      <c r="V870" s="6"/>
    </row>
    <row r="871" spans="17:22">
      <c r="Q871" s="6"/>
      <c r="R871" s="6"/>
      <c r="S871" s="6"/>
      <c r="T871" s="6"/>
      <c r="U871" s="6"/>
      <c r="V871" s="6"/>
    </row>
    <row r="872" spans="17:22">
      <c r="Q872" s="6"/>
      <c r="R872" s="6"/>
      <c r="S872" s="6"/>
      <c r="T872" s="6"/>
      <c r="U872" s="6"/>
      <c r="V872" s="6"/>
    </row>
    <row r="873" spans="17:22">
      <c r="Q873" s="6"/>
      <c r="R873" s="6"/>
      <c r="S873" s="6"/>
      <c r="T873" s="6"/>
      <c r="U873" s="6"/>
      <c r="V873" s="6"/>
    </row>
    <row r="874" spans="17:22">
      <c r="Q874" s="6"/>
      <c r="R874" s="6"/>
      <c r="S874" s="6"/>
      <c r="T874" s="6"/>
      <c r="U874" s="6"/>
      <c r="V874" s="6"/>
    </row>
    <row r="875" spans="17:22">
      <c r="Q875" s="6"/>
      <c r="R875" s="6"/>
      <c r="S875" s="6"/>
      <c r="T875" s="6"/>
      <c r="U875" s="6"/>
      <c r="V875" s="6"/>
    </row>
    <row r="876" spans="17:22">
      <c r="Q876" s="6"/>
      <c r="R876" s="6"/>
      <c r="S876" s="6"/>
      <c r="T876" s="6"/>
      <c r="U876" s="6"/>
      <c r="V876" s="6"/>
    </row>
    <row r="877" spans="17:22">
      <c r="Q877" s="6"/>
      <c r="R877" s="6"/>
      <c r="S877" s="6"/>
      <c r="T877" s="6"/>
      <c r="U877" s="6"/>
      <c r="V877" s="6"/>
    </row>
    <row r="878" spans="17:22">
      <c r="Q878" s="6"/>
      <c r="R878" s="6"/>
      <c r="S878" s="6"/>
      <c r="T878" s="6"/>
      <c r="U878" s="6"/>
      <c r="V878" s="6"/>
    </row>
    <row r="879" spans="17:22">
      <c r="Q879" s="6"/>
      <c r="R879" s="6"/>
      <c r="S879" s="6"/>
      <c r="T879" s="6"/>
      <c r="U879" s="6"/>
      <c r="V879" s="6"/>
    </row>
    <row r="880" spans="17:22">
      <c r="Q880" s="6"/>
      <c r="R880" s="6"/>
      <c r="S880" s="6"/>
      <c r="T880" s="6"/>
      <c r="U880" s="6"/>
      <c r="V880" s="6"/>
    </row>
    <row r="881" spans="17:22">
      <c r="Q881" s="6"/>
      <c r="R881" s="6"/>
      <c r="S881" s="6"/>
      <c r="T881" s="6"/>
      <c r="U881" s="6"/>
      <c r="V881" s="6"/>
    </row>
    <row r="882" spans="17:22">
      <c r="Q882" s="6"/>
      <c r="R882" s="6"/>
      <c r="S882" s="6"/>
      <c r="T882" s="6"/>
      <c r="U882" s="6"/>
      <c r="V882" s="6"/>
    </row>
    <row r="883" spans="17:22">
      <c r="Q883" s="6"/>
      <c r="R883" s="6"/>
      <c r="S883" s="6"/>
      <c r="T883" s="6"/>
      <c r="U883" s="6"/>
      <c r="V883" s="6"/>
    </row>
    <row r="884" spans="17:22">
      <c r="Q884" s="6"/>
      <c r="R884" s="6"/>
      <c r="S884" s="6"/>
      <c r="T884" s="6"/>
      <c r="U884" s="6"/>
      <c r="V884" s="6"/>
    </row>
    <row r="885" spans="17:22">
      <c r="Q885" s="6"/>
      <c r="R885" s="6"/>
      <c r="S885" s="6"/>
      <c r="T885" s="6"/>
      <c r="U885" s="6"/>
      <c r="V885" s="6"/>
    </row>
    <row r="886" spans="17:22">
      <c r="Q886" s="6"/>
      <c r="R886" s="6"/>
      <c r="S886" s="6"/>
      <c r="T886" s="6"/>
      <c r="U886" s="6"/>
      <c r="V886" s="6"/>
    </row>
    <row r="887" spans="17:22">
      <c r="Q887" s="6"/>
      <c r="R887" s="6"/>
      <c r="S887" s="6"/>
      <c r="T887" s="6"/>
      <c r="U887" s="6"/>
      <c r="V887" s="6"/>
    </row>
    <row r="888" spans="17:22">
      <c r="Q888" s="6"/>
      <c r="R888" s="6"/>
      <c r="S888" s="6"/>
      <c r="T888" s="6"/>
      <c r="U888" s="6"/>
      <c r="V888" s="6"/>
    </row>
    <row r="889" spans="17:22">
      <c r="Q889" s="6"/>
      <c r="R889" s="6"/>
      <c r="S889" s="6"/>
      <c r="T889" s="6"/>
      <c r="U889" s="6"/>
      <c r="V889" s="6"/>
    </row>
    <row r="890" spans="17:22">
      <c r="Q890" s="6"/>
      <c r="R890" s="6"/>
      <c r="S890" s="6"/>
      <c r="T890" s="6"/>
      <c r="U890" s="6"/>
      <c r="V890" s="6"/>
    </row>
    <row r="891" spans="17:22">
      <c r="Q891" s="6"/>
      <c r="R891" s="6"/>
      <c r="S891" s="6"/>
      <c r="T891" s="6"/>
      <c r="U891" s="6"/>
      <c r="V891" s="6"/>
    </row>
    <row r="892" spans="17:22">
      <c r="Q892" s="6"/>
      <c r="R892" s="6"/>
      <c r="S892" s="6"/>
      <c r="T892" s="6"/>
      <c r="U892" s="6"/>
      <c r="V892" s="6"/>
    </row>
    <row r="893" spans="17:22">
      <c r="Q893" s="6"/>
      <c r="R893" s="6"/>
      <c r="S893" s="6"/>
      <c r="T893" s="6"/>
      <c r="U893" s="6"/>
      <c r="V893" s="6"/>
    </row>
    <row r="894" spans="17:22">
      <c r="Q894" s="6"/>
      <c r="R894" s="6"/>
      <c r="S894" s="6"/>
      <c r="T894" s="6"/>
      <c r="U894" s="6"/>
      <c r="V894" s="6"/>
    </row>
    <row r="895" spans="17:22">
      <c r="Q895" s="6"/>
      <c r="R895" s="6"/>
      <c r="S895" s="6"/>
      <c r="T895" s="6"/>
      <c r="U895" s="6"/>
      <c r="V895" s="6"/>
    </row>
    <row r="896" spans="17:22">
      <c r="Q896" s="6"/>
      <c r="R896" s="6"/>
      <c r="S896" s="6"/>
      <c r="T896" s="6"/>
      <c r="U896" s="6"/>
      <c r="V896" s="6"/>
    </row>
    <row r="897" spans="17:22">
      <c r="Q897" s="6"/>
      <c r="R897" s="6"/>
      <c r="S897" s="6"/>
      <c r="T897" s="6"/>
      <c r="U897" s="6"/>
      <c r="V897" s="6"/>
    </row>
    <row r="898" spans="17:22">
      <c r="Q898" s="6"/>
      <c r="R898" s="6"/>
      <c r="S898" s="6"/>
      <c r="T898" s="6"/>
      <c r="U898" s="6"/>
      <c r="V898" s="6"/>
    </row>
    <row r="899" spans="17:22">
      <c r="Q899" s="6"/>
      <c r="R899" s="6"/>
      <c r="S899" s="6"/>
      <c r="T899" s="6"/>
      <c r="U899" s="6"/>
      <c r="V899" s="6"/>
    </row>
    <row r="900" spans="17:22">
      <c r="Q900" s="6"/>
      <c r="R900" s="6"/>
      <c r="S900" s="6"/>
      <c r="T900" s="6"/>
      <c r="U900" s="6"/>
      <c r="V900" s="6"/>
    </row>
    <row r="901" spans="17:22">
      <c r="Q901" s="6"/>
      <c r="R901" s="6"/>
      <c r="S901" s="6"/>
      <c r="T901" s="6"/>
      <c r="U901" s="6"/>
      <c r="V901" s="6"/>
    </row>
    <row r="902" spans="17:22">
      <c r="Q902" s="6"/>
      <c r="R902" s="6"/>
      <c r="S902" s="6"/>
      <c r="T902" s="6"/>
      <c r="U902" s="6"/>
      <c r="V902" s="6"/>
    </row>
    <row r="903" spans="17:22">
      <c r="Q903" s="6"/>
      <c r="R903" s="6"/>
      <c r="S903" s="6"/>
      <c r="T903" s="6"/>
      <c r="U903" s="6"/>
      <c r="V903" s="6"/>
    </row>
    <row r="904" spans="17:22">
      <c r="Q904" s="6"/>
      <c r="R904" s="6"/>
      <c r="S904" s="6"/>
      <c r="T904" s="6"/>
      <c r="U904" s="6"/>
      <c r="V904" s="6"/>
    </row>
    <row r="905" spans="17:22">
      <c r="Q905" s="6"/>
      <c r="R905" s="6"/>
      <c r="S905" s="6"/>
      <c r="T905" s="6"/>
      <c r="U905" s="6"/>
      <c r="V905" s="6"/>
    </row>
    <row r="906" spans="17:22">
      <c r="Q906" s="6"/>
      <c r="R906" s="6"/>
      <c r="S906" s="6"/>
      <c r="T906" s="6"/>
      <c r="U906" s="6"/>
      <c r="V906" s="6"/>
    </row>
    <row r="907" spans="17:22">
      <c r="Q907" s="6"/>
      <c r="R907" s="6"/>
      <c r="S907" s="6"/>
      <c r="T907" s="6"/>
      <c r="U907" s="6"/>
      <c r="V907" s="6"/>
    </row>
    <row r="908" spans="17:22">
      <c r="Q908" s="6"/>
      <c r="R908" s="6"/>
      <c r="S908" s="6"/>
      <c r="T908" s="6"/>
      <c r="U908" s="6"/>
      <c r="V908" s="6"/>
    </row>
    <row r="909" spans="17:22">
      <c r="Q909" s="6"/>
      <c r="R909" s="6"/>
      <c r="S909" s="6"/>
      <c r="T909" s="6"/>
      <c r="U909" s="6"/>
      <c r="V909" s="6"/>
    </row>
    <row r="910" spans="17:22">
      <c r="Q910" s="6"/>
      <c r="R910" s="6"/>
      <c r="S910" s="6"/>
      <c r="T910" s="6"/>
      <c r="U910" s="6"/>
      <c r="V910" s="6"/>
    </row>
    <row r="911" spans="17:22">
      <c r="Q911" s="6"/>
      <c r="R911" s="6"/>
      <c r="S911" s="6"/>
      <c r="T911" s="6"/>
      <c r="U911" s="6"/>
      <c r="V911" s="6"/>
    </row>
    <row r="912" spans="17:22">
      <c r="Q912" s="6"/>
      <c r="R912" s="6"/>
      <c r="S912" s="6"/>
      <c r="T912" s="6"/>
      <c r="U912" s="6"/>
      <c r="V912" s="6"/>
    </row>
    <row r="913" spans="17:22">
      <c r="Q913" s="6"/>
      <c r="R913" s="6"/>
      <c r="S913" s="6"/>
      <c r="T913" s="6"/>
      <c r="U913" s="6"/>
      <c r="V913" s="6"/>
    </row>
    <row r="914" spans="17:22">
      <c r="Q914" s="6"/>
      <c r="R914" s="6"/>
      <c r="S914" s="6"/>
      <c r="T914" s="6"/>
      <c r="U914" s="6"/>
      <c r="V914" s="6"/>
    </row>
    <row r="915" spans="17:22">
      <c r="Q915" s="6"/>
      <c r="R915" s="6"/>
      <c r="S915" s="6"/>
      <c r="T915" s="6"/>
      <c r="U915" s="6"/>
      <c r="V915" s="6"/>
    </row>
    <row r="916" spans="17:22">
      <c r="Q916" s="6"/>
      <c r="R916" s="6"/>
      <c r="S916" s="6"/>
      <c r="T916" s="6"/>
      <c r="U916" s="6"/>
      <c r="V916" s="6"/>
    </row>
    <row r="917" spans="17:22">
      <c r="Q917" s="6"/>
      <c r="R917" s="6"/>
      <c r="S917" s="6"/>
      <c r="T917" s="6"/>
      <c r="U917" s="6"/>
      <c r="V917" s="6"/>
    </row>
    <row r="918" spans="17:22">
      <c r="Q918" s="6"/>
      <c r="R918" s="6"/>
      <c r="S918" s="6"/>
      <c r="T918" s="6"/>
      <c r="U918" s="6"/>
      <c r="V918" s="6"/>
    </row>
    <row r="919" spans="17:22">
      <c r="Q919" s="6"/>
      <c r="R919" s="6"/>
      <c r="S919" s="6"/>
      <c r="T919" s="6"/>
      <c r="U919" s="6"/>
      <c r="V919" s="6"/>
    </row>
    <row r="920" spans="17:22">
      <c r="Q920" s="6"/>
      <c r="R920" s="6"/>
      <c r="S920" s="6"/>
      <c r="T920" s="6"/>
      <c r="U920" s="6"/>
      <c r="V920" s="6"/>
    </row>
    <row r="921" spans="17:22">
      <c r="Q921" s="6"/>
      <c r="R921" s="6"/>
      <c r="S921" s="6"/>
      <c r="T921" s="6"/>
      <c r="U921" s="6"/>
      <c r="V921" s="6"/>
    </row>
    <row r="922" spans="17:22">
      <c r="Q922" s="6"/>
      <c r="R922" s="6"/>
      <c r="S922" s="6"/>
      <c r="T922" s="6"/>
      <c r="U922" s="6"/>
      <c r="V922" s="6"/>
    </row>
    <row r="923" spans="17:22">
      <c r="Q923" s="6"/>
      <c r="R923" s="6"/>
      <c r="S923" s="6"/>
      <c r="T923" s="6"/>
      <c r="U923" s="6"/>
      <c r="V923" s="6"/>
    </row>
    <row r="924" spans="17:22">
      <c r="Q924" s="6"/>
      <c r="R924" s="6"/>
      <c r="S924" s="6"/>
      <c r="T924" s="6"/>
      <c r="U924" s="6"/>
      <c r="V924" s="6"/>
    </row>
    <row r="925" spans="17:22">
      <c r="Q925" s="6"/>
      <c r="R925" s="6"/>
      <c r="S925" s="6"/>
      <c r="T925" s="6"/>
      <c r="U925" s="6"/>
      <c r="V925" s="6"/>
    </row>
    <row r="926" spans="17:22">
      <c r="Q926" s="6"/>
      <c r="R926" s="6"/>
      <c r="S926" s="6"/>
      <c r="T926" s="6"/>
      <c r="U926" s="6"/>
      <c r="V926" s="6"/>
    </row>
    <row r="927" spans="17:22">
      <c r="Q927" s="6"/>
      <c r="R927" s="6"/>
      <c r="S927" s="6"/>
      <c r="T927" s="6"/>
      <c r="U927" s="6"/>
      <c r="V927" s="6"/>
    </row>
    <row r="928" spans="17:22">
      <c r="Q928" s="6"/>
      <c r="R928" s="6"/>
      <c r="S928" s="6"/>
      <c r="T928" s="6"/>
      <c r="U928" s="6"/>
      <c r="V928" s="6"/>
    </row>
    <row r="929" spans="17:22">
      <c r="Q929" s="6"/>
      <c r="R929" s="6"/>
      <c r="S929" s="6"/>
      <c r="T929" s="6"/>
      <c r="U929" s="6"/>
      <c r="V929" s="6"/>
    </row>
    <row r="930" spans="17:22">
      <c r="Q930" s="6"/>
      <c r="R930" s="6"/>
      <c r="S930" s="6"/>
      <c r="T930" s="6"/>
      <c r="U930" s="6"/>
      <c r="V930" s="6"/>
    </row>
    <row r="931" spans="17:22">
      <c r="Q931" s="6"/>
      <c r="R931" s="6"/>
      <c r="S931" s="6"/>
      <c r="T931" s="6"/>
      <c r="U931" s="6"/>
      <c r="V931" s="6"/>
    </row>
    <row r="932" spans="17:22">
      <c r="Q932" s="6"/>
      <c r="R932" s="6"/>
      <c r="S932" s="6"/>
      <c r="T932" s="6"/>
      <c r="U932" s="6"/>
      <c r="V932" s="6"/>
    </row>
    <row r="933" spans="17:22">
      <c r="Q933" s="6"/>
      <c r="R933" s="6"/>
      <c r="S933" s="6"/>
      <c r="T933" s="6"/>
      <c r="U933" s="6"/>
      <c r="V933" s="6"/>
    </row>
    <row r="934" spans="17:22">
      <c r="Q934" s="6"/>
      <c r="R934" s="6"/>
      <c r="S934" s="6"/>
      <c r="T934" s="6"/>
      <c r="U934" s="6"/>
      <c r="V934" s="6"/>
    </row>
    <row r="935" spans="17:22">
      <c r="Q935" s="6"/>
      <c r="R935" s="6"/>
      <c r="S935" s="6"/>
      <c r="T935" s="6"/>
      <c r="U935" s="6"/>
      <c r="V935" s="6"/>
    </row>
    <row r="936" spans="17:22">
      <c r="Q936" s="6"/>
      <c r="R936" s="6"/>
      <c r="S936" s="6"/>
      <c r="T936" s="6"/>
      <c r="U936" s="6"/>
      <c r="V936" s="6"/>
    </row>
    <row r="937" spans="17:22">
      <c r="Q937" s="6"/>
      <c r="R937" s="6"/>
      <c r="S937" s="6"/>
      <c r="T937" s="6"/>
      <c r="U937" s="6"/>
      <c r="V937" s="6"/>
    </row>
    <row r="938" spans="17:22">
      <c r="Q938" s="6"/>
      <c r="R938" s="6"/>
      <c r="S938" s="6"/>
      <c r="T938" s="6"/>
      <c r="U938" s="6"/>
      <c r="V938" s="6"/>
    </row>
    <row r="939" spans="17:22">
      <c r="Q939" s="6"/>
      <c r="R939" s="6"/>
      <c r="S939" s="6"/>
      <c r="T939" s="6"/>
      <c r="U939" s="6"/>
      <c r="V939" s="6"/>
    </row>
    <row r="940" spans="17:22">
      <c r="Q940" s="6"/>
      <c r="R940" s="6"/>
      <c r="S940" s="6"/>
      <c r="T940" s="6"/>
      <c r="U940" s="6"/>
      <c r="V940" s="6"/>
    </row>
    <row r="941" spans="17:22">
      <c r="Q941" s="6"/>
      <c r="R941" s="6"/>
      <c r="S941" s="6"/>
      <c r="T941" s="6"/>
      <c r="U941" s="6"/>
      <c r="V941" s="6"/>
    </row>
    <row r="942" spans="17:22">
      <c r="Q942" s="6"/>
      <c r="R942" s="6"/>
      <c r="S942" s="6"/>
      <c r="T942" s="6"/>
      <c r="U942" s="6"/>
      <c r="V942" s="6"/>
    </row>
    <row r="943" spans="17:22">
      <c r="Q943" s="6"/>
      <c r="R943" s="6"/>
      <c r="S943" s="6"/>
      <c r="T943" s="6"/>
      <c r="U943" s="6"/>
      <c r="V943" s="6"/>
    </row>
    <row r="944" spans="17:22">
      <c r="Q944" s="6"/>
      <c r="R944" s="6"/>
      <c r="S944" s="6"/>
      <c r="T944" s="6"/>
      <c r="U944" s="6"/>
      <c r="V944" s="6"/>
    </row>
    <row r="945" spans="17:22">
      <c r="Q945" s="6"/>
      <c r="R945" s="6"/>
      <c r="S945" s="6"/>
      <c r="T945" s="6"/>
      <c r="U945" s="6"/>
      <c r="V945" s="6"/>
    </row>
    <row r="946" spans="17:22">
      <c r="Q946" s="6"/>
      <c r="R946" s="6"/>
      <c r="S946" s="6"/>
      <c r="T946" s="6"/>
      <c r="U946" s="6"/>
      <c r="V946" s="6"/>
    </row>
    <row r="947" spans="17:22">
      <c r="Q947" s="6"/>
      <c r="R947" s="6"/>
      <c r="S947" s="6"/>
      <c r="T947" s="6"/>
      <c r="U947" s="6"/>
      <c r="V947" s="6"/>
    </row>
    <row r="948" spans="17:22">
      <c r="Q948" s="6"/>
      <c r="R948" s="6"/>
      <c r="S948" s="6"/>
      <c r="T948" s="6"/>
      <c r="U948" s="6"/>
      <c r="V948" s="6"/>
    </row>
    <row r="949" spans="17:22">
      <c r="Q949" s="6"/>
      <c r="R949" s="6"/>
      <c r="S949" s="6"/>
      <c r="T949" s="6"/>
      <c r="U949" s="6"/>
      <c r="V949" s="6"/>
    </row>
    <row r="950" spans="17:22">
      <c r="Q950" s="6"/>
      <c r="R950" s="6"/>
      <c r="S950" s="6"/>
      <c r="T950" s="6"/>
      <c r="U950" s="6"/>
      <c r="V950" s="6"/>
    </row>
    <row r="951" spans="17:22">
      <c r="Q951" s="6"/>
      <c r="R951" s="6"/>
      <c r="S951" s="6"/>
      <c r="T951" s="6"/>
      <c r="U951" s="6"/>
      <c r="V951" s="6"/>
    </row>
    <row r="952" spans="17:22">
      <c r="Q952" s="6"/>
      <c r="R952" s="6"/>
      <c r="S952" s="6"/>
      <c r="T952" s="6"/>
      <c r="U952" s="6"/>
      <c r="V952" s="6"/>
    </row>
    <row r="953" spans="17:22">
      <c r="Q953" s="6"/>
      <c r="R953" s="6"/>
      <c r="S953" s="6"/>
      <c r="T953" s="6"/>
      <c r="U953" s="6"/>
      <c r="V953" s="6"/>
    </row>
    <row r="954" spans="17:22">
      <c r="Q954" s="6"/>
      <c r="R954" s="6"/>
      <c r="S954" s="6"/>
      <c r="T954" s="6"/>
      <c r="U954" s="6"/>
      <c r="V954" s="6"/>
    </row>
    <row r="955" spans="17:22">
      <c r="Q955" s="6"/>
      <c r="R955" s="6"/>
      <c r="S955" s="6"/>
      <c r="T955" s="6"/>
      <c r="U955" s="6"/>
      <c r="V955" s="6"/>
    </row>
    <row r="956" spans="17:22">
      <c r="Q956" s="6"/>
      <c r="R956" s="6"/>
      <c r="S956" s="6"/>
      <c r="T956" s="6"/>
      <c r="U956" s="6"/>
      <c r="V956" s="6"/>
    </row>
    <row r="957" spans="17:22">
      <c r="Q957" s="6"/>
      <c r="R957" s="6"/>
      <c r="S957" s="6"/>
      <c r="T957" s="6"/>
      <c r="U957" s="6"/>
      <c r="V957" s="6"/>
    </row>
    <row r="958" spans="17:22">
      <c r="Q958" s="6"/>
      <c r="R958" s="6"/>
      <c r="S958" s="6"/>
      <c r="T958" s="6"/>
      <c r="U958" s="6"/>
      <c r="V958" s="6"/>
    </row>
    <row r="959" spans="17:22">
      <c r="Q959" s="6"/>
      <c r="R959" s="6"/>
      <c r="S959" s="6"/>
      <c r="T959" s="6"/>
      <c r="U959" s="6"/>
      <c r="V959" s="6"/>
    </row>
    <row r="960" spans="17:22">
      <c r="Q960" s="6"/>
      <c r="R960" s="6"/>
      <c r="S960" s="6"/>
      <c r="T960" s="6"/>
      <c r="U960" s="6"/>
      <c r="V960" s="6"/>
    </row>
    <row r="961" spans="17:22">
      <c r="Q961" s="6"/>
      <c r="R961" s="6"/>
      <c r="S961" s="6"/>
      <c r="T961" s="6"/>
      <c r="U961" s="6"/>
      <c r="V961" s="6"/>
    </row>
    <row r="962" spans="17:22">
      <c r="Q962" s="6"/>
      <c r="R962" s="6"/>
      <c r="S962" s="6"/>
      <c r="T962" s="6"/>
      <c r="U962" s="6"/>
      <c r="V962" s="6"/>
    </row>
    <row r="963" spans="17:22">
      <c r="Q963" s="6"/>
      <c r="R963" s="6"/>
      <c r="S963" s="6"/>
      <c r="T963" s="6"/>
      <c r="U963" s="6"/>
      <c r="V963" s="6"/>
    </row>
    <row r="964" spans="17:22">
      <c r="Q964" s="6"/>
      <c r="R964" s="6"/>
      <c r="S964" s="6"/>
      <c r="T964" s="6"/>
      <c r="U964" s="6"/>
      <c r="V964" s="6"/>
    </row>
    <row r="965" spans="17:22">
      <c r="Q965" s="6"/>
      <c r="R965" s="6"/>
      <c r="S965" s="6"/>
      <c r="T965" s="6"/>
      <c r="U965" s="6"/>
      <c r="V965" s="6"/>
    </row>
    <row r="966" spans="17:22">
      <c r="Q966" s="6"/>
      <c r="R966" s="6"/>
      <c r="S966" s="6"/>
      <c r="T966" s="6"/>
      <c r="U966" s="6"/>
      <c r="V966" s="6"/>
    </row>
    <row r="967" spans="17:22">
      <c r="Q967" s="6"/>
      <c r="R967" s="6"/>
      <c r="S967" s="6"/>
      <c r="T967" s="6"/>
      <c r="U967" s="6"/>
      <c r="V967" s="6"/>
    </row>
    <row r="968" spans="17:22">
      <c r="Q968" s="6"/>
      <c r="R968" s="6"/>
      <c r="S968" s="6"/>
      <c r="T968" s="6"/>
      <c r="U968" s="6"/>
      <c r="V968" s="6"/>
    </row>
    <row r="969" spans="17:22">
      <c r="Q969" s="6"/>
      <c r="R969" s="6"/>
      <c r="S969" s="6"/>
      <c r="T969" s="6"/>
      <c r="U969" s="6"/>
      <c r="V969" s="6"/>
    </row>
    <row r="970" spans="17:22">
      <c r="Q970" s="6"/>
      <c r="R970" s="6"/>
      <c r="S970" s="6"/>
      <c r="T970" s="6"/>
      <c r="U970" s="6"/>
      <c r="V970" s="6"/>
    </row>
    <row r="971" spans="17:22">
      <c r="Q971" s="6"/>
      <c r="R971" s="6"/>
      <c r="S971" s="6"/>
      <c r="T971" s="6"/>
      <c r="U971" s="6"/>
      <c r="V971" s="6"/>
    </row>
    <row r="972" spans="17:22">
      <c r="Q972" s="6"/>
      <c r="R972" s="6"/>
      <c r="S972" s="6"/>
      <c r="T972" s="6"/>
      <c r="U972" s="6"/>
      <c r="V972" s="6"/>
    </row>
    <row r="973" spans="17:22">
      <c r="Q973" s="6"/>
      <c r="R973" s="6"/>
      <c r="S973" s="6"/>
      <c r="T973" s="6"/>
      <c r="U973" s="6"/>
      <c r="V973" s="6"/>
    </row>
    <row r="974" spans="17:22">
      <c r="Q974" s="6"/>
      <c r="R974" s="6"/>
      <c r="S974" s="6"/>
      <c r="T974" s="6"/>
      <c r="U974" s="6"/>
      <c r="V974" s="6"/>
    </row>
  </sheetData>
  <mergeCells count="8">
    <mergeCell ref="U21:V21"/>
    <mergeCell ref="A1:L1"/>
    <mergeCell ref="K10:L10"/>
    <mergeCell ref="K11:L11"/>
    <mergeCell ref="K17:L17"/>
    <mergeCell ref="K18:L18"/>
    <mergeCell ref="Q21:R21"/>
    <mergeCell ref="K8:L8"/>
  </mergeCells>
  <pageMargins left="0.75" right="0.75" top="1" bottom="1" header="0.5" footer="0.5"/>
  <pageSetup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11</xdr:col>
                    <xdr:colOff>161925</xdr:colOff>
                    <xdr:row>5</xdr:row>
                    <xdr:rowOff>0</xdr:rowOff>
                  </from>
                  <to>
                    <xdr:col>12</xdr:col>
                    <xdr:colOff>19050</xdr:colOff>
                    <xdr:row>6</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6">
    <tabColor theme="7" tint="0.39997558519241921"/>
  </sheetPr>
  <dimension ref="A1:AU658"/>
  <sheetViews>
    <sheetView zoomScaleNormal="100" workbookViewId="0">
      <selection activeCell="K8" sqref="K8"/>
    </sheetView>
  </sheetViews>
  <sheetFormatPr defaultRowHeight="12.75"/>
  <cols>
    <col min="1" max="1" width="11.42578125" style="1" customWidth="1"/>
    <col min="2" max="2" width="8.140625" style="1" customWidth="1"/>
    <col min="3" max="3" width="8.7109375" style="1" customWidth="1"/>
    <col min="4" max="4" width="12.140625" style="1" customWidth="1"/>
    <col min="5" max="5" width="12.42578125" style="1" bestFit="1" customWidth="1"/>
    <col min="6" max="6" width="10.5703125" style="1" bestFit="1" customWidth="1"/>
    <col min="7" max="7" width="12.42578125" style="1" bestFit="1" customWidth="1"/>
    <col min="8" max="8" width="7.5703125" style="1" customWidth="1"/>
    <col min="9" max="9" width="11.42578125" style="1" customWidth="1"/>
    <col min="10" max="10" width="9.42578125" style="1" customWidth="1"/>
    <col min="11" max="11" width="12" style="1" customWidth="1"/>
    <col min="12" max="12" width="12.140625" style="1" customWidth="1"/>
    <col min="13" max="13" width="8.28515625" style="1" bestFit="1" customWidth="1"/>
    <col min="14" max="43" width="9.140625" style="1"/>
    <col min="44" max="44" width="16.42578125" style="1" customWidth="1"/>
    <col min="45" max="45" width="13.85546875" style="1" customWidth="1"/>
    <col min="46" max="16384" width="9.140625" style="1"/>
  </cols>
  <sheetData>
    <row r="1" spans="1:46" ht="18">
      <c r="A1" s="187" t="s">
        <v>45</v>
      </c>
      <c r="B1" s="187"/>
      <c r="C1" s="187"/>
      <c r="D1" s="187"/>
      <c r="E1" s="187"/>
      <c r="F1" s="187"/>
    </row>
    <row r="2" spans="1:46" ht="3.75" customHeight="1">
      <c r="B2" s="5"/>
      <c r="C2" s="5"/>
      <c r="D2" s="5"/>
    </row>
    <row r="3" spans="1:46" ht="30.75" customHeight="1">
      <c r="B3" s="5"/>
      <c r="C3" s="5"/>
      <c r="D3" s="5"/>
      <c r="E3" s="200" t="s">
        <v>46</v>
      </c>
      <c r="F3" s="200"/>
      <c r="G3" s="200"/>
      <c r="H3" s="200"/>
      <c r="I3" s="200"/>
      <c r="J3" s="200"/>
    </row>
    <row r="4" spans="1:46" ht="15.75">
      <c r="B4" s="5"/>
      <c r="C4" s="5"/>
      <c r="D4" s="5"/>
      <c r="E4" s="39" t="s">
        <v>47</v>
      </c>
      <c r="F4" s="40" t="s">
        <v>44</v>
      </c>
      <c r="G4" s="41" t="s">
        <v>48</v>
      </c>
      <c r="H4" s="42"/>
      <c r="I4" s="43" t="s">
        <v>49</v>
      </c>
      <c r="J4" s="44" t="s">
        <v>50</v>
      </c>
      <c r="AR4" s="24">
        <v>1E-8</v>
      </c>
      <c r="AS4" s="1">
        <f t="shared" ref="AS4:AS67" si="0">IF(AR4&lt;10^-7,0.22*AR4,IF(AR4&gt;0.138,0.01*(AR4^0.5),0.02*(AR4^0.8495)))</f>
        <v>2.2000000000000003E-9</v>
      </c>
      <c r="AT4" s="45">
        <f t="shared" ref="AT4:AT67" si="1">AS4/AR4</f>
        <v>0.22000000000000003</v>
      </c>
    </row>
    <row r="5" spans="1:46" ht="15.75">
      <c r="B5" s="5"/>
      <c r="C5" s="5"/>
      <c r="D5" s="5"/>
      <c r="E5" s="46">
        <f>E10*H5</f>
        <v>1.1999999999999998E-8</v>
      </c>
      <c r="F5" s="40">
        <f>F10*100</f>
        <v>18</v>
      </c>
      <c r="G5" s="47">
        <f>G10*H5</f>
        <v>1.9999999999999999E-7</v>
      </c>
      <c r="H5" s="48">
        <f>10^-H7</f>
        <v>9.9999999999999995E-8</v>
      </c>
      <c r="I5" s="49">
        <f>IF(G5&lt;10^-7,0.22*G5,IF(G5&gt;0.138,0.01*(G5^0.5),0.02*(G5^0.8495)))/G5*100</f>
        <v>20.380976175657388</v>
      </c>
      <c r="J5" s="50">
        <f>I5*G6/100</f>
        <v>4.0761952351314773E-2</v>
      </c>
      <c r="AR5" s="24">
        <v>1.9999999999999999E-7</v>
      </c>
      <c r="AS5" s="1">
        <f t="shared" si="0"/>
        <v>4.0761952351314772E-8</v>
      </c>
      <c r="AT5" s="45">
        <f t="shared" si="1"/>
        <v>0.20380976175657387</v>
      </c>
    </row>
    <row r="6" spans="1:46" ht="23.25" customHeight="1">
      <c r="A6" s="174" t="s">
        <v>51</v>
      </c>
      <c r="B6" s="175">
        <f>SQRT(((C8/2)^2)+((0.18*G6)^2))</f>
        <v>3.6496575181789316E-2</v>
      </c>
      <c r="C6" s="176" t="s">
        <v>52</v>
      </c>
      <c r="D6" s="51">
        <f>B6/C7</f>
        <v>0.18248287590894657</v>
      </c>
      <c r="E6" s="52">
        <f>E5*1000000</f>
        <v>1.1999999999999999E-2</v>
      </c>
      <c r="F6" s="53" t="s">
        <v>52</v>
      </c>
      <c r="G6" s="41">
        <f>G5*1000000</f>
        <v>0.19999999999999998</v>
      </c>
      <c r="H6" s="53" t="s">
        <v>52</v>
      </c>
      <c r="I6" s="49"/>
      <c r="J6" s="50" t="s">
        <v>52</v>
      </c>
      <c r="AR6" s="24"/>
      <c r="AT6" s="45"/>
    </row>
    <row r="7" spans="1:46" ht="18.75">
      <c r="A7" s="201" t="s">
        <v>140</v>
      </c>
      <c r="B7" s="201"/>
      <c r="C7" s="54">
        <f>A9*0.01</f>
        <v>0.2</v>
      </c>
      <c r="D7" s="54" t="s">
        <v>52</v>
      </c>
      <c r="E7" s="42"/>
      <c r="F7" s="42"/>
      <c r="G7" s="42"/>
      <c r="H7" s="55">
        <v>7</v>
      </c>
      <c r="I7" s="42"/>
      <c r="J7" s="42"/>
      <c r="AR7" s="24">
        <v>2.9999999999999999E-7</v>
      </c>
      <c r="AS7" s="1">
        <f t="shared" si="0"/>
        <v>5.7523393885955145E-8</v>
      </c>
      <c r="AT7" s="45">
        <f t="shared" si="1"/>
        <v>0.19174464628651716</v>
      </c>
    </row>
    <row r="8" spans="1:46" ht="18.75">
      <c r="A8" s="202" t="s">
        <v>53</v>
      </c>
      <c r="B8" s="202"/>
      <c r="C8" s="56">
        <f>(C7/5)*0.3</f>
        <v>1.2E-2</v>
      </c>
      <c r="D8" s="56" t="s">
        <v>52</v>
      </c>
      <c r="E8" s="57">
        <v>12</v>
      </c>
      <c r="F8" s="40">
        <v>18</v>
      </c>
      <c r="G8" s="58">
        <v>20</v>
      </c>
      <c r="H8" s="42"/>
      <c r="I8" s="59">
        <v>220</v>
      </c>
      <c r="J8" s="42"/>
      <c r="AR8" s="24">
        <v>4.9999999999999998E-7</v>
      </c>
      <c r="AS8" s="1">
        <f t="shared" si="0"/>
        <v>8.8777929961830062E-8</v>
      </c>
      <c r="AT8" s="45">
        <f t="shared" si="1"/>
        <v>0.17755585992366013</v>
      </c>
    </row>
    <row r="9" spans="1:46" ht="15.75">
      <c r="A9" s="1">
        <v>20</v>
      </c>
      <c r="E9" s="60" t="s">
        <v>54</v>
      </c>
      <c r="F9" s="40" t="s">
        <v>55</v>
      </c>
      <c r="G9" s="58" t="s">
        <v>48</v>
      </c>
      <c r="H9" s="55"/>
      <c r="I9" s="61" t="s">
        <v>56</v>
      </c>
      <c r="J9" s="42"/>
      <c r="AR9" s="24">
        <v>9.9999999999999995E-7</v>
      </c>
      <c r="AS9" s="1">
        <f t="shared" si="0"/>
        <v>1.5996685100140555E-7</v>
      </c>
      <c r="AT9" s="45">
        <f t="shared" si="1"/>
        <v>0.15996685100140556</v>
      </c>
    </row>
    <row r="10" spans="1:46" ht="15">
      <c r="E10" s="5">
        <f>E8*0.01</f>
        <v>0.12</v>
      </c>
      <c r="F10" s="5">
        <f>F8*0.01</f>
        <v>0.18</v>
      </c>
      <c r="G10" s="2">
        <f>G8*0.1</f>
        <v>2</v>
      </c>
      <c r="H10" s="2"/>
      <c r="I10" s="5">
        <f>I8*0.1</f>
        <v>22</v>
      </c>
      <c r="N10" s="62" t="s">
        <v>57</v>
      </c>
      <c r="AR10" s="24">
        <v>1.1000000000000001E-6</v>
      </c>
      <c r="AS10" s="1">
        <f t="shared" si="0"/>
        <v>1.7345749959473722E-7</v>
      </c>
      <c r="AT10" s="45">
        <f t="shared" si="1"/>
        <v>0.15768863599521565</v>
      </c>
    </row>
    <row r="11" spans="1:46">
      <c r="C11" s="2"/>
      <c r="D11" s="2" t="s">
        <v>58</v>
      </c>
      <c r="E11" s="2">
        <f>SQRT((E10)+(F10*(G10^2)))</f>
        <v>0.91651513899116799</v>
      </c>
      <c r="O11" s="1">
        <v>0</v>
      </c>
      <c r="P11" s="1">
        <f>C7</f>
        <v>0.2</v>
      </c>
      <c r="AR11" s="24">
        <v>1.1999999999999999E-6</v>
      </c>
      <c r="AS11" s="1">
        <f t="shared" si="0"/>
        <v>1.8676455791872746E-7</v>
      </c>
      <c r="AT11" s="45">
        <f t="shared" si="1"/>
        <v>0.15563713159893955</v>
      </c>
    </row>
    <row r="12" spans="1:46" ht="15.75">
      <c r="A12" s="2"/>
      <c r="B12" s="2"/>
      <c r="C12" s="63" t="s">
        <v>59</v>
      </c>
      <c r="D12" s="63" t="s">
        <v>60</v>
      </c>
      <c r="E12" s="63" t="s">
        <v>61</v>
      </c>
      <c r="F12" s="63"/>
      <c r="G12" s="63"/>
      <c r="H12" s="63"/>
      <c r="I12" s="63"/>
      <c r="J12" s="203" t="s">
        <v>62</v>
      </c>
      <c r="K12" s="203"/>
      <c r="L12" s="203"/>
      <c r="M12" s="203"/>
      <c r="O12" s="1">
        <v>0.1</v>
      </c>
      <c r="P12" s="1">
        <f>C7</f>
        <v>0.2</v>
      </c>
      <c r="AR12" s="24">
        <v>9.9999999999999995E-7</v>
      </c>
      <c r="AS12" s="1">
        <f t="shared" si="0"/>
        <v>1.5996685100140555E-7</v>
      </c>
      <c r="AT12" s="45">
        <f t="shared" si="1"/>
        <v>0.15996685100140556</v>
      </c>
    </row>
    <row r="13" spans="1:46" ht="16.5" thickBot="1">
      <c r="A13" s="1">
        <v>0.01</v>
      </c>
      <c r="C13" s="64">
        <f t="shared" ref="C13:C27" si="2">$G$6*A13</f>
        <v>2E-3</v>
      </c>
      <c r="D13" s="65">
        <f t="shared" ref="D13:D27" si="3">SQRT((($E$6^2)/4)+(($F$10*C13)^2))</f>
        <v>6.0107902974567322E-3</v>
      </c>
      <c r="E13" s="24">
        <f t="shared" ref="E13:E27" si="4">C13*$I$10/100</f>
        <v>4.3999999999999996E-4</v>
      </c>
      <c r="F13" s="34"/>
      <c r="G13" s="63"/>
      <c r="J13" s="199" t="s">
        <v>63</v>
      </c>
      <c r="K13" s="199"/>
      <c r="L13" s="199"/>
      <c r="M13" s="199"/>
      <c r="AR13" s="24">
        <v>1.0000000000000001E-5</v>
      </c>
      <c r="AS13" s="1">
        <f t="shared" si="0"/>
        <v>1.1311755141783076E-6</v>
      </c>
      <c r="AT13" s="45">
        <f t="shared" si="1"/>
        <v>0.11311755141783075</v>
      </c>
    </row>
    <row r="14" spans="1:46" ht="16.5" thickBot="1">
      <c r="A14" s="1">
        <v>0.02</v>
      </c>
      <c r="C14" s="64">
        <f t="shared" si="2"/>
        <v>4.0000000000000001E-3</v>
      </c>
      <c r="D14" s="65">
        <f t="shared" si="3"/>
        <v>6.0430455897668017E-3</v>
      </c>
      <c r="E14" s="1">
        <f t="shared" si="4"/>
        <v>8.7999999999999992E-4</v>
      </c>
      <c r="F14" s="34"/>
      <c r="G14" s="63"/>
      <c r="K14" s="66" t="s">
        <v>31</v>
      </c>
      <c r="L14" s="66" t="s">
        <v>32</v>
      </c>
      <c r="AR14" s="24">
        <v>1E-4</v>
      </c>
      <c r="AS14" s="1">
        <f t="shared" si="0"/>
        <v>7.9988949952219518E-6</v>
      </c>
      <c r="AT14" s="45">
        <f t="shared" si="1"/>
        <v>7.9988949952219515E-2</v>
      </c>
    </row>
    <row r="15" spans="1:46" ht="16.5" thickBot="1">
      <c r="A15" s="1">
        <v>0.04</v>
      </c>
      <c r="C15" s="64">
        <f t="shared" si="2"/>
        <v>8.0000000000000002E-3</v>
      </c>
      <c r="D15" s="65">
        <f t="shared" si="3"/>
        <v>6.1703808634475709E-3</v>
      </c>
      <c r="E15" s="1">
        <f t="shared" si="4"/>
        <v>1.7599999999999998E-3</v>
      </c>
      <c r="F15" s="34"/>
      <c r="G15" s="63"/>
      <c r="K15" s="67" t="s">
        <v>35</v>
      </c>
      <c r="L15" s="67" t="s">
        <v>36</v>
      </c>
      <c r="AR15" s="24">
        <v>1E-3</v>
      </c>
      <c r="AS15" s="1">
        <f t="shared" si="0"/>
        <v>5.6562682220949456E-5</v>
      </c>
      <c r="AT15" s="45">
        <f t="shared" si="1"/>
        <v>5.6562682220949456E-2</v>
      </c>
    </row>
    <row r="16" spans="1:46" ht="16.5" thickBot="1">
      <c r="A16" s="1">
        <v>0.06</v>
      </c>
      <c r="C16" s="64">
        <f t="shared" si="2"/>
        <v>1.1999999999999999E-2</v>
      </c>
      <c r="D16" s="65">
        <f t="shared" si="3"/>
        <v>6.3769585226814826E-3</v>
      </c>
      <c r="E16" s="1">
        <f t="shared" si="4"/>
        <v>2.6399999999999996E-3</v>
      </c>
      <c r="F16" s="34"/>
      <c r="G16" s="63"/>
      <c r="K16" s="67" t="s">
        <v>38</v>
      </c>
      <c r="L16" s="67" t="s">
        <v>39</v>
      </c>
      <c r="AR16" s="24">
        <v>0.01</v>
      </c>
      <c r="AS16" s="1">
        <f t="shared" si="0"/>
        <v>3.9997237392654886E-4</v>
      </c>
      <c r="AT16" s="45">
        <f t="shared" si="1"/>
        <v>3.9997237392654886E-2</v>
      </c>
    </row>
    <row r="17" spans="1:46" ht="16.5" thickBot="1">
      <c r="A17" s="1">
        <v>0.05</v>
      </c>
      <c r="C17" s="64">
        <f t="shared" si="2"/>
        <v>0.01</v>
      </c>
      <c r="D17" s="65">
        <f t="shared" si="3"/>
        <v>6.2641839053463296E-3</v>
      </c>
      <c r="E17" s="1">
        <f t="shared" si="4"/>
        <v>2.2000000000000001E-3</v>
      </c>
      <c r="F17" s="34"/>
      <c r="G17" s="63"/>
      <c r="K17" s="67" t="s">
        <v>41</v>
      </c>
      <c r="L17" s="67" t="s">
        <v>42</v>
      </c>
      <c r="AR17" s="24">
        <v>1.4999999999999999E-2</v>
      </c>
      <c r="AS17" s="1">
        <f t="shared" si="0"/>
        <v>5.644422575881669E-4</v>
      </c>
      <c r="AT17" s="45">
        <f t="shared" si="1"/>
        <v>3.7629483839211129E-2</v>
      </c>
    </row>
    <row r="18" spans="1:46" ht="32.25" thickBot="1">
      <c r="A18" s="1">
        <v>0.08</v>
      </c>
      <c r="C18" s="64">
        <f t="shared" si="2"/>
        <v>1.6E-2</v>
      </c>
      <c r="D18" s="65">
        <f t="shared" si="3"/>
        <v>6.6554038194537824E-3</v>
      </c>
      <c r="E18" s="1">
        <f t="shared" si="4"/>
        <v>3.5199999999999997E-3</v>
      </c>
      <c r="F18" s="34"/>
      <c r="G18" s="63"/>
      <c r="K18" s="67" t="s">
        <v>64</v>
      </c>
      <c r="L18" s="67" t="s">
        <v>65</v>
      </c>
      <c r="AR18" s="24">
        <v>0.02</v>
      </c>
      <c r="AS18" s="1">
        <f t="shared" si="0"/>
        <v>7.2070075492969786E-4</v>
      </c>
      <c r="AT18" s="45">
        <f t="shared" si="1"/>
        <v>3.6035037746484894E-2</v>
      </c>
    </row>
    <row r="19" spans="1:46" ht="16.5" thickBot="1">
      <c r="A19" s="1">
        <v>0.1</v>
      </c>
      <c r="C19" s="64">
        <f t="shared" si="2"/>
        <v>0.02</v>
      </c>
      <c r="D19" s="65">
        <f t="shared" si="3"/>
        <v>6.9971422738143597E-3</v>
      </c>
      <c r="E19" s="1">
        <f t="shared" si="4"/>
        <v>4.4000000000000003E-3</v>
      </c>
      <c r="F19" s="34"/>
      <c r="G19" s="63"/>
      <c r="K19" s="67" t="s">
        <v>66</v>
      </c>
      <c r="L19" s="67" t="s">
        <v>67</v>
      </c>
      <c r="AR19" s="24">
        <v>2.5000000000000001E-2</v>
      </c>
      <c r="AS19" s="1">
        <f t="shared" si="0"/>
        <v>8.7112410841068812E-4</v>
      </c>
      <c r="AT19" s="45">
        <f t="shared" si="1"/>
        <v>3.4844964336427524E-2</v>
      </c>
    </row>
    <row r="20" spans="1:46" ht="15.75">
      <c r="A20" s="1">
        <v>0.15</v>
      </c>
      <c r="C20" s="64">
        <f t="shared" si="2"/>
        <v>2.9999999999999995E-2</v>
      </c>
      <c r="D20" s="65">
        <f t="shared" si="3"/>
        <v>8.0721744282442245E-3</v>
      </c>
      <c r="E20" s="1">
        <f t="shared" si="4"/>
        <v>6.5999999999999991E-3</v>
      </c>
      <c r="F20" s="34"/>
      <c r="G20" s="63"/>
      <c r="AR20" s="24">
        <v>0.03</v>
      </c>
      <c r="AS20" s="1">
        <f t="shared" si="0"/>
        <v>1.0170551459954549E-3</v>
      </c>
      <c r="AT20" s="45">
        <f t="shared" si="1"/>
        <v>3.3901838199848496E-2</v>
      </c>
    </row>
    <row r="21" spans="1:46" ht="15.75">
      <c r="A21" s="1">
        <v>0.4</v>
      </c>
      <c r="C21" s="64">
        <f t="shared" si="2"/>
        <v>0.08</v>
      </c>
      <c r="D21" s="65">
        <f t="shared" si="3"/>
        <v>1.5599999999999999E-2</v>
      </c>
      <c r="E21" s="1">
        <f t="shared" si="4"/>
        <v>1.7600000000000001E-2</v>
      </c>
      <c r="F21" s="34"/>
      <c r="G21" s="63"/>
      <c r="AR21" s="24">
        <v>3.5000000000000003E-2</v>
      </c>
      <c r="AS21" s="1">
        <f t="shared" si="0"/>
        <v>1.1593532914631677E-3</v>
      </c>
      <c r="AT21" s="45">
        <f t="shared" si="1"/>
        <v>3.3124379756090505E-2</v>
      </c>
    </row>
    <row r="22" spans="1:46" ht="15.75">
      <c r="A22" s="1">
        <v>0.5</v>
      </c>
      <c r="C22" s="64">
        <f t="shared" si="2"/>
        <v>9.9999999999999992E-2</v>
      </c>
      <c r="D22" s="65">
        <f t="shared" si="3"/>
        <v>1.8973665961010275E-2</v>
      </c>
      <c r="E22" s="1">
        <f t="shared" si="4"/>
        <v>2.1999999999999999E-2</v>
      </c>
      <c r="F22" s="34"/>
      <c r="G22" s="63"/>
      <c r="AR22" s="24">
        <v>0.04</v>
      </c>
      <c r="AS22" s="1">
        <f t="shared" si="0"/>
        <v>1.2986136343797112E-3</v>
      </c>
      <c r="AT22" s="45">
        <f t="shared" si="1"/>
        <v>3.2465340859492778E-2</v>
      </c>
    </row>
    <row r="23" spans="1:46" ht="15.75">
      <c r="A23" s="1">
        <v>1</v>
      </c>
      <c r="C23" s="64">
        <f t="shared" si="2"/>
        <v>0.19999999999999998</v>
      </c>
      <c r="D23" s="65">
        <f>SQRT((($E$6^2)/4)+(($F$10*C23)^2))</f>
        <v>3.6496575181789316E-2</v>
      </c>
      <c r="E23" s="1">
        <f t="shared" si="4"/>
        <v>4.3999999999999997E-2</v>
      </c>
      <c r="F23" s="34"/>
      <c r="G23" s="63"/>
      <c r="AR23" s="24">
        <v>4.4999999999999998E-2</v>
      </c>
      <c r="AS23" s="1">
        <f t="shared" si="0"/>
        <v>1.4352713840250369E-3</v>
      </c>
      <c r="AT23" s="45">
        <f t="shared" si="1"/>
        <v>3.1894919645000824E-2</v>
      </c>
    </row>
    <row r="24" spans="1:46" ht="15.75">
      <c r="A24" s="1">
        <v>1.2</v>
      </c>
      <c r="C24" s="64">
        <f t="shared" si="2"/>
        <v>0.23999999999999996</v>
      </c>
      <c r="D24" s="65">
        <f t="shared" si="3"/>
        <v>4.3614676428926982E-2</v>
      </c>
      <c r="E24" s="1">
        <f t="shared" si="4"/>
        <v>5.2799999999999993E-2</v>
      </c>
      <c r="F24" s="34"/>
      <c r="G24" s="63"/>
      <c r="AR24" s="24">
        <v>0.05</v>
      </c>
      <c r="AS24" s="1">
        <f t="shared" si="0"/>
        <v>1.5696579151347496E-3</v>
      </c>
      <c r="AT24" s="45">
        <f t="shared" si="1"/>
        <v>3.1393158302694991E-2</v>
      </c>
    </row>
    <row r="25" spans="1:46" ht="15.75">
      <c r="A25" s="1">
        <v>1.5</v>
      </c>
      <c r="C25" s="64">
        <f t="shared" si="2"/>
        <v>0.3</v>
      </c>
      <c r="D25" s="65">
        <f t="shared" si="3"/>
        <v>5.4332310828824497E-2</v>
      </c>
      <c r="E25" s="1">
        <f t="shared" si="4"/>
        <v>6.6000000000000003E-2</v>
      </c>
      <c r="F25" s="34"/>
      <c r="G25" s="63"/>
      <c r="AR25" s="24">
        <v>5.5E-2</v>
      </c>
      <c r="AS25" s="1">
        <f t="shared" si="0"/>
        <v>1.7020334867751403E-3</v>
      </c>
      <c r="AT25" s="45">
        <f t="shared" si="1"/>
        <v>3.0946063395911643E-2</v>
      </c>
    </row>
    <row r="26" spans="1:46" ht="15.75">
      <c r="A26" s="1">
        <v>2</v>
      </c>
      <c r="C26" s="64">
        <f t="shared" si="2"/>
        <v>0.39999999999999997</v>
      </c>
      <c r="D26" s="65">
        <f t="shared" si="3"/>
        <v>7.2249567472753767E-2</v>
      </c>
      <c r="E26" s="1">
        <f t="shared" si="4"/>
        <v>8.7999999999999995E-2</v>
      </c>
      <c r="F26" s="34"/>
      <c r="G26" s="63"/>
      <c r="AR26" s="24">
        <v>0.06</v>
      </c>
      <c r="AS26" s="1">
        <f t="shared" si="0"/>
        <v>1.8326075981904327E-3</v>
      </c>
      <c r="AT26" s="45">
        <f t="shared" si="1"/>
        <v>3.0543459969840547E-2</v>
      </c>
    </row>
    <row r="27" spans="1:46" ht="15.75">
      <c r="A27" s="1">
        <v>5</v>
      </c>
      <c r="C27" s="64">
        <f t="shared" si="2"/>
        <v>0.99999999999999989</v>
      </c>
      <c r="D27" s="65">
        <f t="shared" si="3"/>
        <v>0.18009997223764357</v>
      </c>
      <c r="E27" s="1">
        <f t="shared" si="4"/>
        <v>0.21999999999999997</v>
      </c>
      <c r="F27" s="34"/>
      <c r="G27" s="63"/>
      <c r="AR27" s="24">
        <v>6.5000000000000002E-2</v>
      </c>
      <c r="AS27" s="1">
        <f t="shared" si="0"/>
        <v>1.9615523005003734E-3</v>
      </c>
      <c r="AT27" s="45">
        <f t="shared" si="1"/>
        <v>3.0177727700005742E-2</v>
      </c>
    </row>
    <row r="28" spans="1:46">
      <c r="A28" s="2"/>
      <c r="B28" s="2"/>
      <c r="AR28" s="24">
        <v>7.0000000000000007E-2</v>
      </c>
      <c r="AS28" s="1">
        <f t="shared" si="0"/>
        <v>2.0890112589155353E-3</v>
      </c>
      <c r="AT28" s="45">
        <f t="shared" si="1"/>
        <v>2.9843017984507645E-2</v>
      </c>
    </row>
    <row r="29" spans="1:46">
      <c r="C29" s="2"/>
      <c r="D29" s="2"/>
      <c r="E29" s="2"/>
      <c r="AR29" s="24">
        <v>7.4999999999999997E-2</v>
      </c>
      <c r="AS29" s="1">
        <f t="shared" si="0"/>
        <v>2.2151061298610968E-3</v>
      </c>
      <c r="AT29" s="45">
        <f t="shared" si="1"/>
        <v>2.9534748398147959E-2</v>
      </c>
    </row>
    <row r="30" spans="1:46">
      <c r="AR30" s="24">
        <v>0.08</v>
      </c>
      <c r="AS30" s="1">
        <f t="shared" si="0"/>
        <v>2.3399411751155791E-3</v>
      </c>
      <c r="AT30" s="45">
        <f t="shared" si="1"/>
        <v>2.9249264688944739E-2</v>
      </c>
    </row>
    <row r="31" spans="1:46">
      <c r="AR31" s="24">
        <v>8.5000000000000006E-2</v>
      </c>
      <c r="AS31" s="1">
        <f t="shared" si="0"/>
        <v>2.4636066803473142E-3</v>
      </c>
      <c r="AT31" s="45">
        <f t="shared" si="1"/>
        <v>2.8983608004086048E-2</v>
      </c>
    </row>
    <row r="32" spans="1:46">
      <c r="AR32" s="24">
        <v>0.09</v>
      </c>
      <c r="AS32" s="1">
        <f t="shared" si="0"/>
        <v>2.5861815400925526E-3</v>
      </c>
      <c r="AT32" s="45">
        <f t="shared" si="1"/>
        <v>2.8735350445472808E-2</v>
      </c>
    </row>
    <row r="33" spans="3:46">
      <c r="AR33" s="24">
        <v>9.5000000000000001E-2</v>
      </c>
      <c r="AS33" s="1">
        <f t="shared" si="0"/>
        <v>2.7077352475131317E-3</v>
      </c>
      <c r="AT33" s="45">
        <f t="shared" si="1"/>
        <v>2.8502476289611913E-2</v>
      </c>
    </row>
    <row r="34" spans="3:46">
      <c r="AR34" s="24">
        <v>0.1</v>
      </c>
      <c r="AS34" s="1">
        <f t="shared" si="0"/>
        <v>2.8283294501403079E-3</v>
      </c>
      <c r="AT34" s="45">
        <f t="shared" si="1"/>
        <v>2.8283294501403079E-2</v>
      </c>
    </row>
    <row r="35" spans="3:46">
      <c r="AR35" s="24">
        <v>0.12</v>
      </c>
      <c r="AS35" s="1">
        <f t="shared" si="0"/>
        <v>3.3021322611353431E-3</v>
      </c>
      <c r="AT35" s="45">
        <f t="shared" si="1"/>
        <v>2.7517768842794527E-2</v>
      </c>
    </row>
    <row r="36" spans="3:46">
      <c r="AR36" s="24">
        <v>0.13</v>
      </c>
      <c r="AS36" s="1">
        <f t="shared" si="0"/>
        <v>3.5344746686537805E-3</v>
      </c>
      <c r="AT36" s="45">
        <f t="shared" si="1"/>
        <v>2.7188266681952157E-2</v>
      </c>
    </row>
    <row r="37" spans="3:46">
      <c r="AR37" s="24">
        <v>0.13850000000000001</v>
      </c>
      <c r="AS37" s="1">
        <f t="shared" si="0"/>
        <v>3.7215588131856792E-3</v>
      </c>
      <c r="AT37" s="45">
        <f t="shared" si="1"/>
        <v>2.6870460745022952E-2</v>
      </c>
    </row>
    <row r="38" spans="3:46">
      <c r="AR38" s="24">
        <v>0.14000000000000001</v>
      </c>
      <c r="AS38" s="1">
        <f t="shared" si="0"/>
        <v>3.7416573867739417E-3</v>
      </c>
      <c r="AT38" s="45">
        <f t="shared" si="1"/>
        <v>2.6726124191242439E-2</v>
      </c>
    </row>
    <row r="39" spans="3:46">
      <c r="AR39" s="24">
        <v>0.15</v>
      </c>
      <c r="AS39" s="1">
        <f t="shared" si="0"/>
        <v>3.8729833462074173E-3</v>
      </c>
      <c r="AT39" s="45">
        <f t="shared" si="1"/>
        <v>2.5819888974716116E-2</v>
      </c>
    </row>
    <row r="40" spans="3:46">
      <c r="AR40" s="24">
        <v>0.16</v>
      </c>
      <c r="AS40" s="1">
        <f t="shared" si="0"/>
        <v>4.0000000000000001E-3</v>
      </c>
      <c r="AT40" s="45">
        <f t="shared" si="1"/>
        <v>2.5000000000000001E-2</v>
      </c>
    </row>
    <row r="41" spans="3:46">
      <c r="C41" s="34"/>
      <c r="D41" s="34"/>
      <c r="AR41" s="24">
        <v>0.17</v>
      </c>
      <c r="AS41" s="1">
        <f t="shared" si="0"/>
        <v>4.1231056256176611E-3</v>
      </c>
      <c r="AT41" s="45">
        <f t="shared" si="1"/>
        <v>2.4253562503633298E-2</v>
      </c>
    </row>
    <row r="42" spans="3:46">
      <c r="C42" s="34"/>
      <c r="D42" s="34"/>
      <c r="AR42" s="24">
        <v>0.18</v>
      </c>
      <c r="AS42" s="1">
        <f t="shared" si="0"/>
        <v>4.2426406871192849E-3</v>
      </c>
      <c r="AT42" s="45">
        <f t="shared" si="1"/>
        <v>2.3570226039551584E-2</v>
      </c>
    </row>
    <row r="43" spans="3:46">
      <c r="C43" s="34"/>
      <c r="D43" s="34"/>
      <c r="AR43" s="24">
        <v>0.19</v>
      </c>
      <c r="AS43" s="1">
        <f t="shared" si="0"/>
        <v>4.3588989435406735E-3</v>
      </c>
      <c r="AT43" s="45">
        <f t="shared" si="1"/>
        <v>2.2941573387056175E-2</v>
      </c>
    </row>
    <row r="44" spans="3:46">
      <c r="C44" s="34"/>
      <c r="D44" s="34"/>
      <c r="AR44" s="24">
        <v>0.2</v>
      </c>
      <c r="AS44" s="1">
        <f t="shared" si="0"/>
        <v>4.4721359549995798E-3</v>
      </c>
      <c r="AT44" s="45">
        <f t="shared" si="1"/>
        <v>2.2360679774997897E-2</v>
      </c>
    </row>
    <row r="45" spans="3:46">
      <c r="C45" s="34"/>
      <c r="D45" s="34"/>
      <c r="AR45" s="24">
        <v>0.21</v>
      </c>
      <c r="AS45" s="1">
        <f t="shared" si="0"/>
        <v>4.5825756949558405E-3</v>
      </c>
      <c r="AT45" s="45">
        <f t="shared" si="1"/>
        <v>2.1821789023599242E-2</v>
      </c>
    </row>
    <row r="46" spans="3:46">
      <c r="C46" s="34"/>
      <c r="D46" s="34"/>
      <c r="AR46" s="24">
        <v>0.22</v>
      </c>
      <c r="AS46" s="1">
        <f t="shared" si="0"/>
        <v>4.6904157598234297E-3</v>
      </c>
      <c r="AT46" s="45">
        <f t="shared" si="1"/>
        <v>2.1320071635561044E-2</v>
      </c>
    </row>
    <row r="47" spans="3:46">
      <c r="C47" s="34"/>
      <c r="D47" s="34"/>
      <c r="AR47" s="24">
        <v>0.23</v>
      </c>
      <c r="AS47" s="1">
        <f t="shared" si="0"/>
        <v>4.7958315233127199E-3</v>
      </c>
      <c r="AT47" s="45">
        <f t="shared" si="1"/>
        <v>2.0851441405707476E-2</v>
      </c>
    </row>
    <row r="48" spans="3:46">
      <c r="C48" s="34"/>
      <c r="D48" s="34"/>
      <c r="AR48" s="24">
        <v>0.24</v>
      </c>
      <c r="AS48" s="1">
        <f t="shared" si="0"/>
        <v>4.8989794855663557E-3</v>
      </c>
      <c r="AT48" s="45">
        <f t="shared" si="1"/>
        <v>2.0412414523193149E-2</v>
      </c>
    </row>
    <row r="49" spans="2:46">
      <c r="C49" s="34"/>
      <c r="D49" s="34"/>
      <c r="AR49" s="24">
        <v>0.25</v>
      </c>
      <c r="AS49" s="1">
        <f t="shared" si="0"/>
        <v>5.0000000000000001E-3</v>
      </c>
      <c r="AT49" s="45">
        <f t="shared" si="1"/>
        <v>0.02</v>
      </c>
    </row>
    <row r="50" spans="2:46">
      <c r="C50" s="34"/>
      <c r="D50" s="34"/>
      <c r="AR50" s="24">
        <v>0.26</v>
      </c>
      <c r="AS50" s="1">
        <f t="shared" si="0"/>
        <v>5.0990195135927853E-3</v>
      </c>
      <c r="AT50" s="45">
        <f t="shared" si="1"/>
        <v>1.9611613513818404E-2</v>
      </c>
    </row>
    <row r="51" spans="2:46">
      <c r="C51" s="34"/>
      <c r="D51" s="34"/>
      <c r="AR51" s="24">
        <v>0.27</v>
      </c>
      <c r="AS51" s="1">
        <f t="shared" si="0"/>
        <v>5.1961524227066326E-3</v>
      </c>
      <c r="AT51" s="45">
        <f t="shared" si="1"/>
        <v>1.9245008972987528E-2</v>
      </c>
    </row>
    <row r="52" spans="2:46">
      <c r="C52" s="34"/>
      <c r="D52" s="34"/>
      <c r="AR52" s="24">
        <v>0.28000000000000003</v>
      </c>
      <c r="AS52" s="1">
        <f t="shared" si="0"/>
        <v>5.2915026221291815E-3</v>
      </c>
      <c r="AT52" s="45">
        <f t="shared" si="1"/>
        <v>1.8898223650461361E-2</v>
      </c>
    </row>
    <row r="53" spans="2:46">
      <c r="C53" s="34"/>
      <c r="D53" s="34"/>
      <c r="AR53" s="24">
        <v>0.28999999999999998</v>
      </c>
      <c r="AS53" s="1">
        <f t="shared" si="0"/>
        <v>5.3851648071345038E-3</v>
      </c>
      <c r="AT53" s="45">
        <f t="shared" si="1"/>
        <v>1.8569533817705187E-2</v>
      </c>
    </row>
    <row r="54" spans="2:46">
      <c r="C54" s="34"/>
      <c r="D54" s="34"/>
      <c r="AR54" s="24">
        <v>0.3</v>
      </c>
      <c r="AS54" s="1">
        <f t="shared" si="0"/>
        <v>5.4772255750516604E-3</v>
      </c>
      <c r="AT54" s="45">
        <f t="shared" si="1"/>
        <v>1.8257418583505537E-2</v>
      </c>
    </row>
    <row r="55" spans="2:46">
      <c r="B55" s="24"/>
      <c r="C55" s="34"/>
      <c r="D55" s="34"/>
      <c r="AR55" s="24">
        <v>0.31</v>
      </c>
      <c r="AS55" s="1">
        <f t="shared" si="0"/>
        <v>5.5677643628300223E-3</v>
      </c>
      <c r="AT55" s="45">
        <f t="shared" si="1"/>
        <v>1.7960530202677492E-2</v>
      </c>
    </row>
    <row r="56" spans="2:46">
      <c r="B56" s="24"/>
      <c r="C56" s="34"/>
      <c r="D56" s="34"/>
      <c r="AR56" s="24">
        <v>0.32</v>
      </c>
      <c r="AS56" s="1">
        <f t="shared" si="0"/>
        <v>5.6568542494923801E-3</v>
      </c>
      <c r="AT56" s="45">
        <f t="shared" si="1"/>
        <v>1.7677669529663688E-2</v>
      </c>
    </row>
    <row r="57" spans="2:46">
      <c r="B57" s="24"/>
      <c r="C57" s="34"/>
      <c r="D57" s="34"/>
      <c r="AR57" s="24">
        <v>0.33</v>
      </c>
      <c r="AS57" s="1">
        <f t="shared" si="0"/>
        <v>5.7445626465380288E-3</v>
      </c>
      <c r="AT57" s="45">
        <f t="shared" si="1"/>
        <v>1.7407765595569783E-2</v>
      </c>
    </row>
    <row r="58" spans="2:46">
      <c r="B58" s="24"/>
      <c r="C58" s="34"/>
      <c r="D58" s="34"/>
      <c r="AR58" s="24">
        <v>0.34</v>
      </c>
      <c r="AS58" s="1">
        <f t="shared" si="0"/>
        <v>5.8309518948453012E-3</v>
      </c>
      <c r="AT58" s="45">
        <f t="shared" si="1"/>
        <v>1.7149858514250885E-2</v>
      </c>
    </row>
    <row r="59" spans="2:46">
      <c r="B59" s="24"/>
      <c r="C59" s="34"/>
      <c r="D59" s="34"/>
      <c r="AR59" s="24">
        <v>0.35</v>
      </c>
      <c r="AS59" s="1">
        <f t="shared" si="0"/>
        <v>5.9160797830996158E-3</v>
      </c>
      <c r="AT59" s="45">
        <f t="shared" si="1"/>
        <v>1.6903085094570332E-2</v>
      </c>
    </row>
    <row r="60" spans="2:46">
      <c r="B60" s="24"/>
      <c r="C60" s="34"/>
      <c r="D60" s="34"/>
      <c r="AR60" s="24">
        <v>0.36</v>
      </c>
      <c r="AS60" s="1">
        <f t="shared" si="0"/>
        <v>6.0000000000000001E-3</v>
      </c>
      <c r="AT60" s="45">
        <f t="shared" si="1"/>
        <v>1.6666666666666666E-2</v>
      </c>
    </row>
    <row r="61" spans="2:46">
      <c r="AR61" s="24">
        <v>0.37</v>
      </c>
      <c r="AS61" s="1">
        <f t="shared" si="0"/>
        <v>6.0827625302982196E-3</v>
      </c>
      <c r="AT61" s="45">
        <f t="shared" si="1"/>
        <v>1.6439898730535731E-2</v>
      </c>
    </row>
    <row r="62" spans="2:46">
      <c r="AR62" s="24">
        <v>0.38</v>
      </c>
      <c r="AS62" s="1">
        <f t="shared" si="0"/>
        <v>6.1644140029689766E-3</v>
      </c>
      <c r="AT62" s="45">
        <f t="shared" si="1"/>
        <v>1.6222142113076255E-2</v>
      </c>
    </row>
    <row r="63" spans="2:46">
      <c r="AR63" s="24">
        <v>0.38999999999999901</v>
      </c>
      <c r="AS63" s="1">
        <f t="shared" si="0"/>
        <v>6.2449979983983904E-3</v>
      </c>
      <c r="AT63" s="45">
        <f t="shared" si="1"/>
        <v>1.6012815380508735E-2</v>
      </c>
    </row>
    <row r="64" spans="2:46">
      <c r="AR64" s="24">
        <v>0.39999999999999902</v>
      </c>
      <c r="AS64" s="1">
        <f t="shared" si="0"/>
        <v>6.324555320336751E-3</v>
      </c>
      <c r="AT64" s="45">
        <f t="shared" si="1"/>
        <v>1.5811388300841916E-2</v>
      </c>
    </row>
    <row r="65" spans="44:46">
      <c r="AR65" s="24">
        <v>0.40999999999999898</v>
      </c>
      <c r="AS65" s="1">
        <f t="shared" si="0"/>
        <v>6.4031242374328412E-3</v>
      </c>
      <c r="AT65" s="45">
        <f t="shared" si="1"/>
        <v>1.5617376188860627E-2</v>
      </c>
    </row>
    <row r="66" spans="44:46">
      <c r="AR66" s="24">
        <v>0.41999999999999899</v>
      </c>
      <c r="AS66" s="1">
        <f t="shared" si="0"/>
        <v>6.480740698407852E-3</v>
      </c>
      <c r="AT66" s="45">
        <f t="shared" si="1"/>
        <v>1.5430334996209209E-2</v>
      </c>
    </row>
    <row r="67" spans="44:46">
      <c r="AR67" s="24">
        <v>0.42999999999999899</v>
      </c>
      <c r="AS67" s="1">
        <f t="shared" si="0"/>
        <v>6.5574385243019929E-3</v>
      </c>
      <c r="AT67" s="45">
        <f t="shared" si="1"/>
        <v>1.5249857033260485E-2</v>
      </c>
    </row>
    <row r="68" spans="44:46">
      <c r="AR68" s="24">
        <v>0.439999999999999</v>
      </c>
      <c r="AS68" s="1">
        <f t="shared" ref="AS68:AS77" si="5">IF(AR68&lt;10^-7,0.22*AR68,IF(AR68&gt;0.138,0.01*(AR68^0.5),0.02*(AR68^0.8495)))</f>
        <v>6.6332495807107927E-3</v>
      </c>
      <c r="AT68" s="45">
        <f t="shared" ref="AT68:AT77" si="6">AS68/AR68</f>
        <v>1.50755672288882E-2</v>
      </c>
    </row>
    <row r="69" spans="44:46">
      <c r="AR69" s="24">
        <v>0.44999999999999901</v>
      </c>
      <c r="AS69" s="1">
        <f t="shared" si="5"/>
        <v>6.7082039324993618E-3</v>
      </c>
      <c r="AT69" s="45">
        <f t="shared" si="6"/>
        <v>1.4907119849998615E-2</v>
      </c>
    </row>
    <row r="70" spans="44:46">
      <c r="AR70" s="24">
        <v>0.45999999999999902</v>
      </c>
      <c r="AS70" s="1">
        <f t="shared" si="5"/>
        <v>6.7823299831252619E-3</v>
      </c>
      <c r="AT70" s="45">
        <f t="shared" si="6"/>
        <v>1.4744195615489732E-2</v>
      </c>
    </row>
    <row r="71" spans="44:46">
      <c r="AR71" s="24">
        <v>0.46999999999999897</v>
      </c>
      <c r="AS71" s="1">
        <f t="shared" si="5"/>
        <v>6.8556546004010371E-3</v>
      </c>
      <c r="AT71" s="45">
        <f t="shared" si="6"/>
        <v>1.4586499149789472E-2</v>
      </c>
    </row>
    <row r="72" spans="44:46">
      <c r="AR72" s="24">
        <v>0.47999999999999898</v>
      </c>
      <c r="AS72" s="1">
        <f t="shared" si="5"/>
        <v>6.9282032302755018E-3</v>
      </c>
      <c r="AT72" s="45">
        <f t="shared" si="6"/>
        <v>1.4433756729740659E-2</v>
      </c>
    </row>
    <row r="73" spans="44:46">
      <c r="AR73" s="24">
        <v>0.48999999999999899</v>
      </c>
      <c r="AS73" s="1">
        <f t="shared" si="5"/>
        <v>6.9999999999999932E-3</v>
      </c>
      <c r="AT73" s="45">
        <f t="shared" si="6"/>
        <v>1.4285714285714301E-2</v>
      </c>
    </row>
    <row r="74" spans="44:46">
      <c r="AR74" s="24">
        <v>0.499999999999999</v>
      </c>
      <c r="AS74" s="1">
        <f t="shared" si="5"/>
        <v>7.0710678118654684E-3</v>
      </c>
      <c r="AT74" s="45">
        <f t="shared" si="6"/>
        <v>1.4142135623730965E-2</v>
      </c>
    </row>
    <row r="75" spans="44:46">
      <c r="AR75" s="24">
        <v>0.50999999999999901</v>
      </c>
      <c r="AS75" s="1">
        <f t="shared" si="5"/>
        <v>7.1414284285428436E-3</v>
      </c>
      <c r="AT75" s="45">
        <f t="shared" si="6"/>
        <v>1.4002800840280112E-2</v>
      </c>
    </row>
    <row r="76" spans="44:46">
      <c r="AR76" s="24">
        <v>0.51999999999999902</v>
      </c>
      <c r="AS76" s="1">
        <f t="shared" si="5"/>
        <v>7.2111025509279713E-3</v>
      </c>
      <c r="AT76" s="45">
        <f t="shared" si="6"/>
        <v>1.386750490563074E-2</v>
      </c>
    </row>
    <row r="77" spans="44:46">
      <c r="AR77" s="24">
        <v>0.52999999999999903</v>
      </c>
      <c r="AS77" s="1">
        <f t="shared" si="5"/>
        <v>7.280109889280512E-3</v>
      </c>
      <c r="AT77" s="45">
        <f t="shared" si="6"/>
        <v>1.3736056394868915E-2</v>
      </c>
    </row>
    <row r="82" ht="38.25" customHeight="1"/>
    <row r="84" ht="38.25" customHeight="1"/>
    <row r="86" ht="25.5" customHeight="1"/>
    <row r="89" ht="89.25" customHeight="1"/>
    <row r="91" ht="38.25" customHeight="1"/>
    <row r="93" ht="25.5" customHeight="1"/>
    <row r="95" ht="114.75" customHeight="1"/>
    <row r="97" ht="153" customHeight="1"/>
    <row r="99" ht="63.75" customHeight="1"/>
    <row r="132" spans="45:47" ht="102">
      <c r="AT132" s="68" t="s">
        <v>68</v>
      </c>
    </row>
    <row r="133" spans="45:47">
      <c r="AS133" s="204">
        <v>3.1</v>
      </c>
      <c r="AT133" s="204" t="s">
        <v>69</v>
      </c>
      <c r="AU133" s="204"/>
    </row>
    <row r="134" spans="45:47">
      <c r="AS134" s="205"/>
      <c r="AT134" s="205"/>
      <c r="AU134" s="205"/>
    </row>
    <row r="135" spans="45:47" ht="140.25">
      <c r="AS135" s="69" t="s">
        <v>70</v>
      </c>
      <c r="AT135" s="70" t="s">
        <v>71</v>
      </c>
      <c r="AU135" s="69" t="s">
        <v>72</v>
      </c>
    </row>
    <row r="136" spans="45:47">
      <c r="AS136" s="204" t="s">
        <v>73</v>
      </c>
      <c r="AT136" s="204" t="s">
        <v>74</v>
      </c>
      <c r="AU136" s="204"/>
    </row>
    <row r="137" spans="45:47">
      <c r="AS137" s="205"/>
      <c r="AT137" s="205"/>
      <c r="AU137" s="205"/>
    </row>
    <row r="138" spans="45:47">
      <c r="AS138" s="204"/>
      <c r="AT138" s="204" t="s">
        <v>75</v>
      </c>
      <c r="AU138" s="204" t="s">
        <v>76</v>
      </c>
    </row>
    <row r="139" spans="45:47">
      <c r="AS139" s="205"/>
      <c r="AT139" s="205"/>
      <c r="AU139" s="205"/>
    </row>
    <row r="140" spans="45:47">
      <c r="AS140" s="204"/>
      <c r="AT140" s="204" t="s">
        <v>77</v>
      </c>
      <c r="AU140" s="204" t="s">
        <v>78</v>
      </c>
    </row>
    <row r="141" spans="45:47">
      <c r="AS141" s="205"/>
      <c r="AT141" s="205"/>
      <c r="AU141" s="205"/>
    </row>
    <row r="142" spans="45:47" ht="216.75">
      <c r="AS142" s="69" t="s">
        <v>79</v>
      </c>
      <c r="AT142" s="69" t="s">
        <v>80</v>
      </c>
      <c r="AU142" s="69" t="s">
        <v>76</v>
      </c>
    </row>
    <row r="143" spans="45:47">
      <c r="AS143" s="204" t="s">
        <v>81</v>
      </c>
      <c r="AT143" s="206" t="s">
        <v>82</v>
      </c>
      <c r="AU143" s="204"/>
    </row>
    <row r="144" spans="45:47">
      <c r="AS144" s="205"/>
      <c r="AT144" s="207"/>
      <c r="AU144" s="205"/>
    </row>
    <row r="145" spans="45:47">
      <c r="AS145" s="204"/>
      <c r="AT145" s="206" t="s">
        <v>83</v>
      </c>
      <c r="AU145" s="204" t="s">
        <v>76</v>
      </c>
    </row>
    <row r="146" spans="45:47">
      <c r="AS146" s="205"/>
      <c r="AT146" s="207"/>
      <c r="AU146" s="205"/>
    </row>
    <row r="147" spans="45:47">
      <c r="AS147" s="204"/>
      <c r="AT147" s="206" t="s">
        <v>84</v>
      </c>
      <c r="AU147" s="204" t="s">
        <v>78</v>
      </c>
    </row>
    <row r="148" spans="45:47">
      <c r="AS148" s="205"/>
      <c r="AT148" s="207"/>
      <c r="AU148" s="205"/>
    </row>
    <row r="149" spans="45:47">
      <c r="AS149" s="204" t="s">
        <v>85</v>
      </c>
      <c r="AT149" s="204" t="s">
        <v>86</v>
      </c>
      <c r="AU149" s="204"/>
    </row>
    <row r="150" spans="45:47">
      <c r="AS150" s="205"/>
      <c r="AT150" s="205"/>
      <c r="AU150" s="205"/>
    </row>
    <row r="151" spans="45:47">
      <c r="AS151" s="204"/>
      <c r="AT151" s="206" t="s">
        <v>87</v>
      </c>
      <c r="AU151" s="204" t="s">
        <v>88</v>
      </c>
    </row>
    <row r="152" spans="45:47">
      <c r="AS152" s="205"/>
      <c r="AT152" s="207"/>
      <c r="AU152" s="205"/>
    </row>
    <row r="153" spans="45:47">
      <c r="AS153" s="204"/>
      <c r="AT153" s="206" t="s">
        <v>89</v>
      </c>
      <c r="AU153" s="204" t="s">
        <v>90</v>
      </c>
    </row>
    <row r="154" spans="45:47">
      <c r="AS154" s="205"/>
      <c r="AT154" s="207"/>
      <c r="AU154" s="205"/>
    </row>
    <row r="155" spans="45:47" ht="127.5">
      <c r="AS155" s="69" t="s">
        <v>91</v>
      </c>
      <c r="AT155" s="70" t="s">
        <v>92</v>
      </c>
      <c r="AU155" s="69" t="s">
        <v>93</v>
      </c>
    </row>
    <row r="658" spans="22:22">
      <c r="V658" s="1" t="s">
        <v>23</v>
      </c>
    </row>
  </sheetData>
  <mergeCells count="36">
    <mergeCell ref="AS151:AS152"/>
    <mergeCell ref="AT151:AT152"/>
    <mergeCell ref="AU151:AU152"/>
    <mergeCell ref="AS153:AS154"/>
    <mergeCell ref="AT153:AT154"/>
    <mergeCell ref="AU153:AU154"/>
    <mergeCell ref="AS147:AS148"/>
    <mergeCell ref="AT147:AT148"/>
    <mergeCell ref="AU147:AU148"/>
    <mergeCell ref="AS149:AS150"/>
    <mergeCell ref="AT149:AT150"/>
    <mergeCell ref="AU149:AU150"/>
    <mergeCell ref="AS143:AS144"/>
    <mergeCell ref="AT143:AT144"/>
    <mergeCell ref="AU143:AU144"/>
    <mergeCell ref="AS145:AS146"/>
    <mergeCell ref="AT145:AT146"/>
    <mergeCell ref="AU145:AU146"/>
    <mergeCell ref="AS138:AS139"/>
    <mergeCell ref="AT138:AT139"/>
    <mergeCell ref="AU138:AU139"/>
    <mergeCell ref="AS140:AS141"/>
    <mergeCell ref="AT140:AT141"/>
    <mergeCell ref="AU140:AU141"/>
    <mergeCell ref="AS133:AS134"/>
    <mergeCell ref="AT133:AT134"/>
    <mergeCell ref="AU133:AU134"/>
    <mergeCell ref="AS136:AS137"/>
    <mergeCell ref="AT136:AT137"/>
    <mergeCell ref="AU136:AU137"/>
    <mergeCell ref="J13:M13"/>
    <mergeCell ref="A1:F1"/>
    <mergeCell ref="E3:J3"/>
    <mergeCell ref="A7:B7"/>
    <mergeCell ref="A8:B8"/>
    <mergeCell ref="J12:M12"/>
  </mergeCells>
  <conditionalFormatting sqref="F13:F27 L29">
    <cfRule type="dataBar" priority="1">
      <dataBar>
        <cfvo type="min"/>
        <cfvo type="max"/>
        <color rgb="FFFFB628"/>
      </dataBar>
      <extLst>
        <ext xmlns:x14="http://schemas.microsoft.com/office/spreadsheetml/2009/9/main" uri="{B025F937-C7B1-47D3-B67F-A62EFF666E3E}">
          <x14:id>{358AF5A6-4EC6-4E25-A90A-F41C5AC18BC1}</x14:id>
        </ext>
      </extLst>
    </cfRule>
  </conditionalFormatting>
  <hyperlinks>
    <hyperlink ref="AT135" r:id="rId1" location="E0022" display="https://eur-lex.europa.eu/legal-content/BG/TXT/HTML/?uri=CELEX:02006R1881-20180319&amp;from=en - E0022"/>
    <hyperlink ref="AT143" r:id="rId2" location="E0019" display="https://eur-lex.europa.eu/legal-content/BG/TXT/HTML/?uri=CELEX:02006R1881-20180319&amp;from=en - E0019"/>
    <hyperlink ref="AT145" r:id="rId3" location="E0045" display="https://eur-lex.europa.eu/legal-content/BG/TXT/HTML/?uri=CELEX:02006R1881-20180319&amp;from=en - E0045"/>
    <hyperlink ref="AT147" r:id="rId4" location="E0045" display="https://eur-lex.europa.eu/legal-content/BG/TXT/HTML/?uri=CELEX:02006R1881-20180319&amp;from=en - E0045"/>
    <hyperlink ref="AT151" r:id="rId5" location="E0020" display="https://eur-lex.europa.eu/legal-content/BG/TXT/HTML/?uri=CELEX:02006R1881-20180319&amp;from=en - E0020"/>
    <hyperlink ref="AT153" r:id="rId6" location="E0045" display="https://eur-lex.europa.eu/legal-content/BG/TXT/HTML/?uri=CELEX:02006R1881-20180319&amp;from=en - E0045"/>
    <hyperlink ref="AT155" r:id="rId7" location="E0022" display="https://eur-lex.europa.eu/legal-content/BG/TXT/HTML/?uri=CELEX:02006R1881-20180319&amp;from=en - E0022"/>
  </hyperlinks>
  <pageMargins left="0.75" right="0.75" top="1" bottom="1" header="0.5" footer="0.5"/>
  <pageSetup orientation="portrait" r:id="rId8"/>
  <headerFooter alignWithMargins="0"/>
  <drawing r:id="rId9"/>
  <legacyDrawing r:id="rId10"/>
  <oleObjects>
    <mc:AlternateContent xmlns:mc="http://schemas.openxmlformats.org/markup-compatibility/2006">
      <mc:Choice Requires="x14">
        <oleObject progId="Equation.3" shapeId="3076" r:id="rId11">
          <objectPr defaultSize="0" autoPict="0" r:id="rId12">
            <anchor moveWithCells="1">
              <from>
                <xdr:col>0</xdr:col>
                <xdr:colOff>76200</xdr:colOff>
                <xdr:row>1</xdr:row>
                <xdr:rowOff>47625</xdr:rowOff>
              </from>
              <to>
                <xdr:col>3</xdr:col>
                <xdr:colOff>457200</xdr:colOff>
                <xdr:row>4</xdr:row>
                <xdr:rowOff>85725</xdr:rowOff>
              </to>
            </anchor>
          </objectPr>
        </oleObject>
      </mc:Choice>
      <mc:Fallback>
        <oleObject progId="Equation.3" shapeId="3076" r:id="rId11"/>
      </mc:Fallback>
    </mc:AlternateContent>
    <mc:AlternateContent xmlns:mc="http://schemas.openxmlformats.org/markup-compatibility/2006">
      <mc:Choice Requires="x14">
        <oleObject progId="Equation.3" shapeId="3078" r:id="rId13">
          <objectPr defaultSize="0" autoPict="0" r:id="rId14">
            <anchor moveWithCells="1">
              <from>
                <xdr:col>9</xdr:col>
                <xdr:colOff>0</xdr:colOff>
                <xdr:row>19</xdr:row>
                <xdr:rowOff>76200</xdr:rowOff>
              </from>
              <to>
                <xdr:col>12</xdr:col>
                <xdr:colOff>257175</xdr:colOff>
                <xdr:row>23</xdr:row>
                <xdr:rowOff>38100</xdr:rowOff>
              </to>
            </anchor>
          </objectPr>
        </oleObject>
      </mc:Choice>
      <mc:Fallback>
        <oleObject progId="Equation.3" shapeId="3078" r:id="rId13"/>
      </mc:Fallback>
    </mc:AlternateContent>
    <mc:AlternateContent xmlns:mc="http://schemas.openxmlformats.org/markup-compatibility/2006">
      <mc:Choice Requires="x14">
        <oleObject progId="Paint.Picture" shapeId="3080" r:id="rId15">
          <objectPr defaultSize="0" r:id="rId16">
            <anchor moveWithCells="1">
              <from>
                <xdr:col>0</xdr:col>
                <xdr:colOff>76200</xdr:colOff>
                <xdr:row>69</xdr:row>
                <xdr:rowOff>85725</xdr:rowOff>
              </from>
              <to>
                <xdr:col>5</xdr:col>
                <xdr:colOff>200025</xdr:colOff>
                <xdr:row>84</xdr:row>
                <xdr:rowOff>104775</xdr:rowOff>
              </to>
            </anchor>
          </objectPr>
        </oleObject>
      </mc:Choice>
      <mc:Fallback>
        <oleObject progId="Paint.Picture" shapeId="3080" r:id="rId15"/>
      </mc:Fallback>
    </mc:AlternateContent>
  </oleObjects>
  <mc:AlternateContent xmlns:mc="http://schemas.openxmlformats.org/markup-compatibility/2006">
    <mc:Choice Requires="x14">
      <controls>
        <mc:AlternateContent xmlns:mc="http://schemas.openxmlformats.org/markup-compatibility/2006">
          <mc:Choice Requires="x14">
            <control shapeId="3073" r:id="rId17" name="Spinner 1">
              <controlPr defaultSize="0" autoPict="0">
                <anchor moveWithCells="1" sizeWithCells="1">
                  <from>
                    <xdr:col>5</xdr:col>
                    <xdr:colOff>38100</xdr:colOff>
                    <xdr:row>6</xdr:row>
                    <xdr:rowOff>66675</xdr:rowOff>
                  </from>
                  <to>
                    <xdr:col>5</xdr:col>
                    <xdr:colOff>428625</xdr:colOff>
                    <xdr:row>8</xdr:row>
                    <xdr:rowOff>19050</xdr:rowOff>
                  </to>
                </anchor>
              </controlPr>
            </control>
          </mc:Choice>
        </mc:AlternateContent>
        <mc:AlternateContent xmlns:mc="http://schemas.openxmlformats.org/markup-compatibility/2006">
          <mc:Choice Requires="x14">
            <control shapeId="3074" r:id="rId18" name="Spinner 2">
              <controlPr defaultSize="0" autoPict="0">
                <anchor moveWithCells="1" sizeWithCells="1">
                  <from>
                    <xdr:col>6</xdr:col>
                    <xdr:colOff>209550</xdr:colOff>
                    <xdr:row>6</xdr:row>
                    <xdr:rowOff>57150</xdr:rowOff>
                  </from>
                  <to>
                    <xdr:col>6</xdr:col>
                    <xdr:colOff>628650</xdr:colOff>
                    <xdr:row>8</xdr:row>
                    <xdr:rowOff>19050</xdr:rowOff>
                  </to>
                </anchor>
              </controlPr>
            </control>
          </mc:Choice>
        </mc:AlternateContent>
        <mc:AlternateContent xmlns:mc="http://schemas.openxmlformats.org/markup-compatibility/2006">
          <mc:Choice Requires="x14">
            <control shapeId="3075" r:id="rId19" name="Spinner 3">
              <controlPr defaultSize="0" autoPict="0">
                <anchor moveWithCells="1" sizeWithCells="1">
                  <from>
                    <xdr:col>7</xdr:col>
                    <xdr:colOff>542925</xdr:colOff>
                    <xdr:row>6</xdr:row>
                    <xdr:rowOff>95250</xdr:rowOff>
                  </from>
                  <to>
                    <xdr:col>8</xdr:col>
                    <xdr:colOff>495300</xdr:colOff>
                    <xdr:row>8</xdr:row>
                    <xdr:rowOff>0</xdr:rowOff>
                  </to>
                </anchor>
              </controlPr>
            </control>
          </mc:Choice>
        </mc:AlternateContent>
        <mc:AlternateContent xmlns:mc="http://schemas.openxmlformats.org/markup-compatibility/2006">
          <mc:Choice Requires="x14">
            <control shapeId="3077" r:id="rId20" name="Spinner 5">
              <controlPr defaultSize="0" autoPict="0">
                <anchor moveWithCells="1" sizeWithCells="1">
                  <from>
                    <xdr:col>3</xdr:col>
                    <xdr:colOff>619125</xdr:colOff>
                    <xdr:row>3</xdr:row>
                    <xdr:rowOff>133350</xdr:rowOff>
                  </from>
                  <to>
                    <xdr:col>4</xdr:col>
                    <xdr:colOff>228600</xdr:colOff>
                    <xdr:row>5</xdr:row>
                    <xdr:rowOff>180975</xdr:rowOff>
                  </to>
                </anchor>
              </controlPr>
            </control>
          </mc:Choice>
        </mc:AlternateContent>
        <mc:AlternateContent xmlns:mc="http://schemas.openxmlformats.org/markup-compatibility/2006">
          <mc:Choice Requires="x14">
            <control shapeId="3079" r:id="rId21" name="Spinner 7">
              <controlPr defaultSize="0" autoPict="0">
                <anchor moveWithCells="1" sizeWithCells="1">
                  <from>
                    <xdr:col>0</xdr:col>
                    <xdr:colOff>9525</xdr:colOff>
                    <xdr:row>5</xdr:row>
                    <xdr:rowOff>9525</xdr:rowOff>
                  </from>
                  <to>
                    <xdr:col>0</xdr:col>
                    <xdr:colOff>438150</xdr:colOff>
                    <xdr:row>6</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358AF5A6-4EC6-4E25-A90A-F41C5AC18BC1}">
            <x14:dataBar minLength="0" maxLength="100" border="1" negativeBarBorderColorSameAsPositive="0">
              <x14:cfvo type="autoMin"/>
              <x14:cfvo type="autoMax"/>
              <x14:borderColor rgb="FFFFB628"/>
              <x14:negativeFillColor rgb="FFFF0000"/>
              <x14:negativeBorderColor rgb="FFFF0000"/>
              <x14:axisColor rgb="FF000000"/>
            </x14:dataBar>
          </x14:cfRule>
          <xm:sqref>F13:F27 L29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Compare URANIUM OK</vt:lpstr>
      <vt:lpstr>(1) u_modeling Y=f(X)</vt:lpstr>
      <vt:lpstr>(2) Пречене </vt:lpstr>
      <vt:lpstr>(3)Horwitz</vt:lpstr>
      <vt:lpstr>(4)LOD'2'ST'distr</vt:lpstr>
      <vt:lpstr>(5)Uf_target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Veselin Kmetov</dc:creator>
  <cp:lastModifiedBy>V. Kmetov</cp:lastModifiedBy>
  <dcterms:created xsi:type="dcterms:W3CDTF">2018-06-17T07:48:11Z</dcterms:created>
  <dcterms:modified xsi:type="dcterms:W3CDTF">2019-05-13T15:44:47Z</dcterms:modified>
</cp:coreProperties>
</file>