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so'cloud'DELL'Vostro\VK'Statistics'EDU\"/>
    </mc:Choice>
  </mc:AlternateContent>
  <bookViews>
    <workbookView xWindow="0" yWindow="0" windowWidth="20415" windowHeight="5940"/>
  </bookViews>
  <sheets>
    <sheet name="Horwitz" sheetId="1" r:id="rId1"/>
  </sheets>
  <externalReferences>
    <externalReference r:id="rId2"/>
    <externalReference r:id="rId3"/>
  </externalReferences>
  <definedNames>
    <definedName name="dfdf">[1]ANOVA_Bertil!#REF!</definedName>
    <definedName name="m_A_s">[1]Sheet2!$D$7</definedName>
    <definedName name="m_s">[1]Sheet2!$D$6</definedName>
    <definedName name="Mat_est">'[1]NORM''dISTR Au руда CQ'!$C$2</definedName>
    <definedName name="Mean_value_of_all_measurment">[1]ANOVA_Bertil!$C$24</definedName>
    <definedName name="Number_of_sample_targets">[1]ANOVA_Bertil!$C$7</definedName>
    <definedName name="ogi">[1]ANOVA_Bertil!#REF!</definedName>
    <definedName name="Sigma">'[1]NORM''dISTR Au руда CQ'!$C$3</definedName>
    <definedName name="ttt">[1]ANOVA_Bertil!#REF!</definedName>
    <definedName name="tttt">[2]ANOVA_Bertil!$C$24</definedName>
    <definedName name="V_K_1">[1]Sheet2!$D$9</definedName>
    <definedName name="VESO">[1]ANOVA_Bertil!#REF!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H50" i="1" s="1"/>
  <c r="F46" i="1"/>
  <c r="H46" i="1" s="1"/>
  <c r="F42" i="1"/>
  <c r="H42" i="1" s="1"/>
  <c r="F38" i="1"/>
  <c r="H38" i="1" s="1"/>
  <c r="I33" i="1"/>
  <c r="G33" i="1"/>
  <c r="F33" i="1"/>
  <c r="F29" i="1" s="1"/>
  <c r="E33" i="1"/>
  <c r="E29" i="1" s="1"/>
  <c r="H29" i="1"/>
  <c r="F49" i="1" s="1"/>
  <c r="H49" i="1" s="1"/>
  <c r="G29" i="1"/>
  <c r="C27" i="1"/>
  <c r="C28" i="1" s="1"/>
  <c r="G24" i="1"/>
  <c r="C24" i="1"/>
  <c r="C25" i="1" s="1"/>
  <c r="C23" i="1"/>
  <c r="AB18" i="1"/>
  <c r="AC18" i="1" s="1"/>
  <c r="AA18" i="1"/>
  <c r="Z18" i="1"/>
  <c r="AB17" i="1"/>
  <c r="AC17" i="1" s="1"/>
  <c r="AA17" i="1"/>
  <c r="Z17" i="1"/>
  <c r="AB16" i="1"/>
  <c r="AC16" i="1" s="1"/>
  <c r="AA16" i="1"/>
  <c r="Z16" i="1"/>
  <c r="AB15" i="1"/>
  <c r="AC15" i="1" s="1"/>
  <c r="AA15" i="1"/>
  <c r="Z15" i="1"/>
  <c r="AB14" i="1"/>
  <c r="AC14" i="1" s="1"/>
  <c r="AA14" i="1"/>
  <c r="Z14" i="1"/>
  <c r="AB13" i="1"/>
  <c r="AC13" i="1" s="1"/>
  <c r="AA13" i="1"/>
  <c r="Z13" i="1"/>
  <c r="AB12" i="1"/>
  <c r="AC12" i="1" s="1"/>
  <c r="AA12" i="1"/>
  <c r="Z12" i="1"/>
  <c r="AB11" i="1"/>
  <c r="AC11" i="1" s="1"/>
  <c r="AA11" i="1"/>
  <c r="Z11" i="1"/>
  <c r="AB10" i="1"/>
  <c r="AC10" i="1" s="1"/>
  <c r="AA10" i="1"/>
  <c r="Z10" i="1"/>
  <c r="AB9" i="1"/>
  <c r="AC9" i="1" s="1"/>
  <c r="AA9" i="1"/>
  <c r="Z9" i="1"/>
  <c r="AB8" i="1"/>
  <c r="AC8" i="1" s="1"/>
  <c r="AA8" i="1"/>
  <c r="Z8" i="1"/>
  <c r="B50" i="1" l="1"/>
  <c r="G50" i="1" s="1"/>
  <c r="I50" i="1" s="1"/>
  <c r="B46" i="1"/>
  <c r="G46" i="1" s="1"/>
  <c r="I46" i="1" s="1"/>
  <c r="B42" i="1"/>
  <c r="G42" i="1" s="1"/>
  <c r="I42" i="1" s="1"/>
  <c r="B38" i="1"/>
  <c r="G38" i="1" s="1"/>
  <c r="I38" i="1" s="1"/>
  <c r="B49" i="1"/>
  <c r="G49" i="1" s="1"/>
  <c r="I49" i="1" s="1"/>
  <c r="B45" i="1"/>
  <c r="G45" i="1" s="1"/>
  <c r="B41" i="1"/>
  <c r="G41" i="1" s="1"/>
  <c r="B37" i="1"/>
  <c r="G37" i="1" s="1"/>
  <c r="I37" i="1" s="1"/>
  <c r="B48" i="1"/>
  <c r="G48" i="1" s="1"/>
  <c r="B44" i="1"/>
  <c r="G44" i="1" s="1"/>
  <c r="B40" i="1"/>
  <c r="G40" i="1" s="1"/>
  <c r="B36" i="1"/>
  <c r="G36" i="1" s="1"/>
  <c r="I36" i="1" s="1"/>
  <c r="E34" i="1"/>
  <c r="B39" i="1"/>
  <c r="G39" i="1" s="1"/>
  <c r="B43" i="1"/>
  <c r="G43" i="1" s="1"/>
  <c r="C26" i="1"/>
  <c r="I29" i="1"/>
  <c r="J29" i="1" s="1"/>
  <c r="B47" i="1"/>
  <c r="G47" i="1" s="1"/>
  <c r="I47" i="1" s="1"/>
  <c r="F39" i="1"/>
  <c r="H39" i="1" s="1"/>
  <c r="F43" i="1"/>
  <c r="H43" i="1" s="1"/>
  <c r="F47" i="1"/>
  <c r="H47" i="1" s="1"/>
  <c r="F36" i="1"/>
  <c r="H36" i="1" s="1"/>
  <c r="F40" i="1"/>
  <c r="H40" i="1" s="1"/>
  <c r="F44" i="1"/>
  <c r="H44" i="1" s="1"/>
  <c r="F48" i="1"/>
  <c r="H48" i="1" s="1"/>
  <c r="F37" i="1"/>
  <c r="H37" i="1" s="1"/>
  <c r="F41" i="1"/>
  <c r="H41" i="1" s="1"/>
  <c r="F45" i="1"/>
  <c r="H45" i="1" s="1"/>
  <c r="I43" i="1" l="1"/>
  <c r="I40" i="1"/>
  <c r="I41" i="1"/>
  <c r="I39" i="1"/>
  <c r="L52" i="1" s="1"/>
  <c r="I44" i="1"/>
  <c r="I45" i="1"/>
  <c r="I48" i="1"/>
  <c r="L53" i="1" l="1"/>
  <c r="L54" i="1"/>
  <c r="M53" i="1"/>
  <c r="M54" i="1"/>
  <c r="P53" i="1" l="1"/>
  <c r="P54" i="1"/>
  <c r="P57" i="1"/>
  <c r="S54" i="1"/>
  <c r="S57" i="1"/>
  <c r="S56" i="1"/>
</calcChain>
</file>

<file path=xl/comments1.xml><?xml version="1.0" encoding="utf-8"?>
<comments xmlns="http://schemas.openxmlformats.org/spreadsheetml/2006/main">
  <authors>
    <author>Kmetov</author>
    <author>Veselin Kmetov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Kmetov:</t>
        </r>
        <r>
          <rPr>
            <sz val="8"/>
            <color indexed="81"/>
            <rFont val="Tahoma"/>
            <family val="2"/>
            <charset val="204"/>
          </rPr>
          <t xml:space="preserve">
Кметов версия 
от 27.01.15
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04"/>
          </rPr>
          <t>Kmetov:</t>
        </r>
        <r>
          <rPr>
            <sz val="8"/>
            <color indexed="81"/>
            <rFont val="Tahoma"/>
            <family val="2"/>
            <charset val="204"/>
          </rPr>
          <t xml:space="preserve">
Miller&amp;Miller p. 92</t>
        </r>
      </text>
    </comment>
    <comment ref="H30" authorId="1" shapeId="0">
      <text>
        <r>
          <rPr>
            <b/>
            <sz val="9"/>
            <color indexed="81"/>
            <rFont val="Tahoma"/>
            <family val="2"/>
          </rPr>
          <t>Veselin Kmetov:</t>
        </r>
        <r>
          <rPr>
            <sz val="9"/>
            <color indexed="81"/>
            <rFont val="Tahoma"/>
            <family val="2"/>
          </rPr>
          <t xml:space="preserve">
Степенен показател
</t>
        </r>
      </text>
    </comment>
  </commentList>
</comments>
</file>

<file path=xl/sharedStrings.xml><?xml version="1.0" encoding="utf-8"?>
<sst xmlns="http://schemas.openxmlformats.org/spreadsheetml/2006/main" count="49" uniqueCount="40">
  <si>
    <t>Horwitz - 1982</t>
  </si>
  <si>
    <t>C m/m</t>
  </si>
  <si>
    <t xml:space="preserve"> +RSD</t>
  </si>
  <si>
    <t xml:space="preserve"> -RDS</t>
  </si>
  <si>
    <t>SD</t>
  </si>
  <si>
    <t>1000 ppm</t>
  </si>
  <si>
    <t>100 ppm</t>
  </si>
  <si>
    <t>10 ppm</t>
  </si>
  <si>
    <t>ppm</t>
  </si>
  <si>
    <t>100 ppb</t>
  </si>
  <si>
    <t>10ppb</t>
  </si>
  <si>
    <t>ppb</t>
  </si>
  <si>
    <t>0.1 ppb</t>
  </si>
  <si>
    <t>C(m/M)=</t>
  </si>
  <si>
    <t>(+-RSD)=</t>
  </si>
  <si>
    <t>SD_H=</t>
  </si>
  <si>
    <t xml:space="preserve">Michael Thompson and Roger Wood - Using uncertainty to predict and specify the performance of analytical method </t>
  </si>
  <si>
    <t>RSD_H=</t>
  </si>
  <si>
    <t>LOD</t>
  </si>
  <si>
    <t>α</t>
  </si>
  <si>
    <t>C</t>
  </si>
  <si>
    <t>Horwiz RSD%</t>
  </si>
  <si>
    <t>Max u_</t>
  </si>
  <si>
    <t>relative standard uncertainty RSU</t>
  </si>
  <si>
    <t>P</t>
  </si>
  <si>
    <t>Q</t>
  </si>
  <si>
    <t>RSD</t>
  </si>
  <si>
    <t>u</t>
  </si>
  <si>
    <t>u_r</t>
  </si>
  <si>
    <t>u_fit</t>
  </si>
  <si>
    <t xml:space="preserve"> u_r - u_fit</t>
  </si>
  <si>
    <t>X1=</t>
  </si>
  <si>
    <t>Y1=</t>
  </si>
  <si>
    <t>X2=</t>
  </si>
  <si>
    <t>Y2=</t>
  </si>
  <si>
    <t>Разработка за учебни цели ВК</t>
  </si>
  <si>
    <t xml:space="preserve">Horwitz </t>
  </si>
  <si>
    <t xml:space="preserve">Concentration as </t>
  </si>
  <si>
    <t>uncertainty of the method</t>
  </si>
  <si>
    <t xml:space="preserve">FFP uncertainty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</si>
</sst>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Times New Roman CE"/>
      <charset val="204"/>
    </font>
    <font>
      <sz val="10"/>
      <name val="Arial"/>
      <family val="2"/>
      <charset val="204"/>
    </font>
    <font>
      <b/>
      <sz val="14"/>
      <color indexed="9"/>
      <name val="Arial"/>
      <family val="2"/>
    </font>
    <font>
      <sz val="10"/>
      <name val="Times New Roman CE"/>
      <charset val="204"/>
    </font>
    <font>
      <b/>
      <sz val="10"/>
      <name val="Times New Roman CE"/>
    </font>
    <font>
      <b/>
      <sz val="10"/>
      <name val="Times New Roman CE"/>
      <charset val="204"/>
    </font>
    <font>
      <sz val="10"/>
      <color theme="0" tint="-4.9989318521683403E-2"/>
      <name val="Times New Roman CE"/>
      <charset val="204"/>
    </font>
    <font>
      <b/>
      <sz val="12"/>
      <name val="Times New Roman CE"/>
    </font>
    <font>
      <b/>
      <sz val="10"/>
      <name val="Calibri"/>
      <family val="2"/>
      <charset val="204"/>
    </font>
    <font>
      <sz val="10"/>
      <color theme="2"/>
      <name val="Times New Roman CE"/>
      <charset val="204"/>
    </font>
    <font>
      <sz val="10"/>
      <color theme="0"/>
      <name val="Times New Roman CE"/>
      <charset val="204"/>
    </font>
    <font>
      <b/>
      <sz val="12"/>
      <color rgb="FFFF0000"/>
      <name val="Times New Roman CE"/>
    </font>
    <font>
      <sz val="12"/>
      <color theme="4" tint="-0.249977111117893"/>
      <name val="Times New Roman CE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0" xfId="2" applyFont="1" applyFill="1" applyAlignment="1">
      <alignment horizontal="center"/>
    </xf>
    <xf numFmtId="9" fontId="0" fillId="0" borderId="0" xfId="1" applyFont="1"/>
    <xf numFmtId="0" fontId="4" fillId="0" borderId="0" xfId="0" applyFont="1" applyAlignment="1">
      <alignment horizontal="right"/>
    </xf>
    <xf numFmtId="11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1" fontId="0" fillId="4" borderId="1" xfId="0" applyNumberFormat="1" applyFill="1" applyBorder="1"/>
    <xf numFmtId="0" fontId="0" fillId="0" borderId="0" xfId="0" applyAlignment="1">
      <alignment horizontal="center"/>
    </xf>
    <xf numFmtId="2" fontId="5" fillId="5" borderId="0" xfId="0" applyNumberFormat="1" applyFont="1" applyFill="1" applyAlignment="1">
      <alignment horizontal="center"/>
    </xf>
    <xf numFmtId="2" fontId="6" fillId="0" borderId="0" xfId="0" applyNumberFormat="1" applyFont="1"/>
    <xf numFmtId="0" fontId="0" fillId="6" borderId="0" xfId="0" applyFill="1"/>
    <xf numFmtId="11" fontId="0" fillId="6" borderId="0" xfId="0" applyNumberFormat="1" applyFill="1"/>
    <xf numFmtId="0" fontId="7" fillId="6" borderId="0" xfId="0" applyFont="1" applyFill="1" applyAlignment="1">
      <alignment horizontal="center" wrapText="1"/>
    </xf>
    <xf numFmtId="9" fontId="3" fillId="6" borderId="0" xfId="1" applyFont="1" applyFill="1"/>
    <xf numFmtId="0" fontId="4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10" borderId="0" xfId="0" applyFill="1"/>
    <xf numFmtId="0" fontId="4" fillId="11" borderId="0" xfId="0" applyFont="1" applyFill="1" applyAlignment="1">
      <alignment horizontal="center"/>
    </xf>
    <xf numFmtId="11" fontId="4" fillId="7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11" fontId="4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left"/>
    </xf>
    <xf numFmtId="2" fontId="5" fillId="10" borderId="0" xfId="0" applyNumberFormat="1" applyFont="1" applyFill="1" applyAlignment="1">
      <alignment horizontal="center"/>
    </xf>
    <xf numFmtId="0" fontId="0" fillId="12" borderId="0" xfId="0" applyFill="1"/>
    <xf numFmtId="0" fontId="9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Normal" xfId="0" builtinId="0"/>
    <cellStyle name="Normal_Statistica'home" xfId="2"/>
    <cellStyle name="Percent" xfId="1" builtinId="5"/>
  </cellStyles>
  <dxfs count="2">
    <dxf>
      <numFmt numFmtId="15" formatCode="0.00E+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E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17769677205555"/>
          <c:y val="5.5555714191892223E-2"/>
          <c:w val="0.66366560994279511"/>
          <c:h val="0.63450473577055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(Horwitz!$Y$8:$Y$17,Horwitz!$C$23:$C$24,Horwitz!$C$23:$C$25)</c:f>
              <c:numCache>
                <c:formatCode>General</c:formatCode>
                <c:ptCount val="15"/>
                <c:pt idx="0">
                  <c:v>1</c:v>
                </c:pt>
                <c:pt idx="1">
                  <c:v>0.1</c:v>
                </c:pt>
                <c:pt idx="2">
                  <c:v>1E-3</c:v>
                </c:pt>
                <c:pt idx="3" formatCode="0.00E+00">
                  <c:v>1E-4</c:v>
                </c:pt>
                <c:pt idx="4" formatCode="0.00E+00">
                  <c:v>1.0000000000000001E-5</c:v>
                </c:pt>
                <c:pt idx="5" formatCode="0.00E+00">
                  <c:v>9.9999999999999995E-7</c:v>
                </c:pt>
                <c:pt idx="6" formatCode="0.00E+00">
                  <c:v>9.9999999999999995E-8</c:v>
                </c:pt>
                <c:pt idx="7" formatCode="0.00E+00">
                  <c:v>1E-8</c:v>
                </c:pt>
                <c:pt idx="8">
                  <c:v>1.0000000000000001E-9</c:v>
                </c:pt>
                <c:pt idx="9">
                  <c:v>1E-10</c:v>
                </c:pt>
                <c:pt idx="10" formatCode="0.00E+00">
                  <c:v>0.01</c:v>
                </c:pt>
                <c:pt idx="11" formatCode="0.00">
                  <c:v>4</c:v>
                </c:pt>
                <c:pt idx="12" formatCode="0.00E+00">
                  <c:v>0.01</c:v>
                </c:pt>
                <c:pt idx="13" formatCode="0.00">
                  <c:v>4</c:v>
                </c:pt>
                <c:pt idx="14" formatCode="0.00">
                  <c:v>-4</c:v>
                </c:pt>
              </c:numCache>
            </c:numRef>
          </c:xVal>
          <c:yVal>
            <c:numRef>
              <c:f>Horwitz!$Z$8:$Z$17</c:f>
              <c:numCache>
                <c:formatCode>General</c:formatCode>
                <c:ptCount val="10"/>
                <c:pt idx="0">
                  <c:v>2</c:v>
                </c:pt>
                <c:pt idx="1">
                  <c:v>2.8284271247461898</c:v>
                </c:pt>
                <c:pt idx="2">
                  <c:v>5.6568542494923806</c:v>
                </c:pt>
                <c:pt idx="3">
                  <c:v>8</c:v>
                </c:pt>
                <c:pt idx="4">
                  <c:v>11.313708498984759</c:v>
                </c:pt>
                <c:pt idx="5">
                  <c:v>16</c:v>
                </c:pt>
                <c:pt idx="6" formatCode="0.00E+00">
                  <c:v>22.627416997969519</c:v>
                </c:pt>
                <c:pt idx="7" formatCode="0.00E+00">
                  <c:v>32</c:v>
                </c:pt>
                <c:pt idx="8">
                  <c:v>45.254833995939045</c:v>
                </c:pt>
                <c:pt idx="9">
                  <c:v>64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Horwitz!$Y$8:$Y$17</c:f>
              <c:numCache>
                <c:formatCode>General</c:formatCode>
                <c:ptCount val="10"/>
                <c:pt idx="0">
                  <c:v>1</c:v>
                </c:pt>
                <c:pt idx="1">
                  <c:v>0.1</c:v>
                </c:pt>
                <c:pt idx="2">
                  <c:v>1E-3</c:v>
                </c:pt>
                <c:pt idx="3" formatCode="0.00E+00">
                  <c:v>1E-4</c:v>
                </c:pt>
                <c:pt idx="4" formatCode="0.00E+00">
                  <c:v>1.0000000000000001E-5</c:v>
                </c:pt>
                <c:pt idx="5" formatCode="0.00E+00">
                  <c:v>9.9999999999999995E-7</c:v>
                </c:pt>
                <c:pt idx="6" formatCode="0.00E+00">
                  <c:v>9.9999999999999995E-8</c:v>
                </c:pt>
                <c:pt idx="7" formatCode="0.00E+00">
                  <c:v>1E-8</c:v>
                </c:pt>
                <c:pt idx="8">
                  <c:v>1.0000000000000001E-9</c:v>
                </c:pt>
                <c:pt idx="9">
                  <c:v>1E-10</c:v>
                </c:pt>
              </c:numCache>
            </c:numRef>
          </c:xVal>
          <c:yVal>
            <c:numRef>
              <c:f>Horwitz!$AA$8:$AA$17</c:f>
              <c:numCache>
                <c:formatCode>General</c:formatCode>
                <c:ptCount val="10"/>
                <c:pt idx="0">
                  <c:v>-2</c:v>
                </c:pt>
                <c:pt idx="1">
                  <c:v>-2.8284271247461898</c:v>
                </c:pt>
                <c:pt idx="2">
                  <c:v>-5.6568542494923806</c:v>
                </c:pt>
                <c:pt idx="3">
                  <c:v>-8</c:v>
                </c:pt>
                <c:pt idx="4">
                  <c:v>-11.313708498984759</c:v>
                </c:pt>
                <c:pt idx="5">
                  <c:v>-16</c:v>
                </c:pt>
                <c:pt idx="6">
                  <c:v>-22.627416997969519</c:v>
                </c:pt>
                <c:pt idx="7">
                  <c:v>-32</c:v>
                </c:pt>
                <c:pt idx="8">
                  <c:v>-45.254833995939045</c:v>
                </c:pt>
                <c:pt idx="9">
                  <c:v>-64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Horwitz!$C$23</c:f>
              <c:numCache>
                <c:formatCode>0.00E+00</c:formatCode>
                <c:ptCount val="1"/>
                <c:pt idx="0">
                  <c:v>0.01</c:v>
                </c:pt>
              </c:numCache>
            </c:numRef>
          </c:xVal>
          <c:yVal>
            <c:numRef>
              <c:f>Horwitz!$C$25</c:f>
              <c:numCache>
                <c:formatCode>0.00</c:formatCode>
                <c:ptCount val="1"/>
                <c:pt idx="0">
                  <c:v>-4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Horwitz!$C$23</c:f>
              <c:numCache>
                <c:formatCode>0.00E+00</c:formatCode>
                <c:ptCount val="1"/>
                <c:pt idx="0">
                  <c:v>0.01</c:v>
                </c:pt>
              </c:numCache>
            </c:numRef>
          </c:xVal>
          <c:yVal>
            <c:numRef>
              <c:f>Horwitz!$C$24</c:f>
              <c:numCache>
                <c:formatCode>0.00</c:formatCode>
                <c:ptCount val="1"/>
                <c:pt idx="0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837312"/>
        <c:axId val="683837704"/>
      </c:scatterChart>
      <c:valAx>
        <c:axId val="68383731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concentration as m/m</a:t>
                </a:r>
              </a:p>
            </c:rich>
          </c:tx>
          <c:layout>
            <c:manualLayout>
              <c:xMode val="edge"/>
              <c:yMode val="edge"/>
              <c:x val="0.21621672290963628"/>
              <c:y val="0.903511158738293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837704"/>
        <c:crosses val="autoZero"/>
        <c:crossBetween val="midCat"/>
      </c:valAx>
      <c:valAx>
        <c:axId val="68383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RSD %</a:t>
                </a:r>
              </a:p>
            </c:rich>
          </c:tx>
          <c:layout>
            <c:manualLayout>
              <c:xMode val="edge"/>
              <c:yMode val="edge"/>
              <c:x val="3.6036168555853593E-2"/>
              <c:y val="0.2953224929724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837312"/>
        <c:crossesAt val="10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tx>
            <c:v>u_fit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Horwitz!$F$36:$F$50</c:f>
              <c:numCache>
                <c:formatCode>0.00E+00</c:formatCode>
                <c:ptCount val="15"/>
                <c:pt idx="0">
                  <c:v>1E-8</c:v>
                </c:pt>
                <c:pt idx="1">
                  <c:v>1.9999999999999999E-7</c:v>
                </c:pt>
                <c:pt idx="2">
                  <c:v>3.8999999999999997E-7</c:v>
                </c:pt>
                <c:pt idx="3">
                  <c:v>5.7999999999999995E-7</c:v>
                </c:pt>
                <c:pt idx="4">
                  <c:v>7.6999999999999993E-7</c:v>
                </c:pt>
                <c:pt idx="5">
                  <c:v>9.5999999999999991E-7</c:v>
                </c:pt>
                <c:pt idx="6">
                  <c:v>1.15E-6</c:v>
                </c:pt>
                <c:pt idx="7">
                  <c:v>1.3399999999999999E-6</c:v>
                </c:pt>
                <c:pt idx="8">
                  <c:v>1.53E-6</c:v>
                </c:pt>
                <c:pt idx="9">
                  <c:v>1.7199999999999998E-6</c:v>
                </c:pt>
                <c:pt idx="10">
                  <c:v>1.9099999999999999E-6</c:v>
                </c:pt>
                <c:pt idx="11">
                  <c:v>2.0999999999999998E-6</c:v>
                </c:pt>
                <c:pt idx="12">
                  <c:v>2.2899999999999997E-6</c:v>
                </c:pt>
                <c:pt idx="13">
                  <c:v>2.48E-6</c:v>
                </c:pt>
                <c:pt idx="14">
                  <c:v>2.6699999999999998E-6</c:v>
                </c:pt>
              </c:numCache>
            </c:numRef>
          </c:xVal>
          <c:yVal>
            <c:numRef>
              <c:f>Horwitz!$H$36:$H$50</c:f>
              <c:numCache>
                <c:formatCode>General</c:formatCode>
                <c:ptCount val="15"/>
                <c:pt idx="0">
                  <c:v>5.0000000000000001E-9</c:v>
                </c:pt>
                <c:pt idx="1">
                  <c:v>9.9999999999999995E-8</c:v>
                </c:pt>
                <c:pt idx="2">
                  <c:v>1.9499999999999999E-7</c:v>
                </c:pt>
                <c:pt idx="3">
                  <c:v>2.8999999999999998E-7</c:v>
                </c:pt>
                <c:pt idx="4">
                  <c:v>3.8499999999999991E-7</c:v>
                </c:pt>
                <c:pt idx="5">
                  <c:v>4.7999999999999996E-7</c:v>
                </c:pt>
                <c:pt idx="6">
                  <c:v>5.75E-7</c:v>
                </c:pt>
                <c:pt idx="7">
                  <c:v>6.6999999999999994E-7</c:v>
                </c:pt>
                <c:pt idx="8">
                  <c:v>7.6499999999999998E-7</c:v>
                </c:pt>
                <c:pt idx="9">
                  <c:v>8.5999999999999992E-7</c:v>
                </c:pt>
                <c:pt idx="10">
                  <c:v>9.5499999999999996E-7</c:v>
                </c:pt>
                <c:pt idx="11">
                  <c:v>1.0499999999999999E-6</c:v>
                </c:pt>
                <c:pt idx="12">
                  <c:v>1.1449999999999998E-6</c:v>
                </c:pt>
                <c:pt idx="13">
                  <c:v>1.24E-6</c:v>
                </c:pt>
                <c:pt idx="14">
                  <c:v>1.3349999999999999E-6</c:v>
                </c:pt>
              </c:numCache>
            </c:numRef>
          </c:yVal>
          <c:smooth val="1"/>
        </c:ser>
        <c:ser>
          <c:idx val="2"/>
          <c:order val="2"/>
          <c:tx>
            <c:v>Cross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Horwitz!$P$53:$P$54</c:f>
              <c:numCache>
                <c:formatCode>General</c:formatCode>
                <c:ptCount val="2"/>
                <c:pt idx="0">
                  <c:v>7.2226495721980282E-9</c:v>
                </c:pt>
                <c:pt idx="1">
                  <c:v>7.2226495721980282E-9</c:v>
                </c:pt>
              </c:numCache>
            </c:numRef>
          </c:xVal>
          <c:yVal>
            <c:numRef>
              <c:f>Horwitz!$S$53:$S$54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Cross 2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Horwitz!$P$56:$P$57</c:f>
              <c:numCache>
                <c:formatCode>General</c:formatCode>
                <c:ptCount val="2"/>
                <c:pt idx="0">
                  <c:v>0</c:v>
                </c:pt>
                <c:pt idx="1">
                  <c:v>7.2226495721980282E-9</c:v>
                </c:pt>
              </c:numCache>
            </c:numRef>
          </c:xVal>
          <c:yVal>
            <c:numRef>
              <c:f>Horwitz!$S$56:$S$57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838488"/>
        <c:axId val="683838880"/>
      </c:scatterChart>
      <c:scatterChart>
        <c:scatterStyle val="smoothMarker"/>
        <c:varyColors val="0"/>
        <c:ser>
          <c:idx val="0"/>
          <c:order val="0"/>
          <c:tx>
            <c:v>u_r+Horwitz!$L$36</c:v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Horwitz!$F$36:$F$50</c:f>
              <c:numCache>
                <c:formatCode>0.00E+00</c:formatCode>
                <c:ptCount val="15"/>
                <c:pt idx="0">
                  <c:v>1E-8</c:v>
                </c:pt>
                <c:pt idx="1">
                  <c:v>1.9999999999999999E-7</c:v>
                </c:pt>
                <c:pt idx="2">
                  <c:v>3.8999999999999997E-7</c:v>
                </c:pt>
                <c:pt idx="3">
                  <c:v>5.7999999999999995E-7</c:v>
                </c:pt>
                <c:pt idx="4">
                  <c:v>7.6999999999999993E-7</c:v>
                </c:pt>
                <c:pt idx="5">
                  <c:v>9.5999999999999991E-7</c:v>
                </c:pt>
                <c:pt idx="6">
                  <c:v>1.15E-6</c:v>
                </c:pt>
                <c:pt idx="7">
                  <c:v>1.3399999999999999E-6</c:v>
                </c:pt>
                <c:pt idx="8">
                  <c:v>1.53E-6</c:v>
                </c:pt>
                <c:pt idx="9">
                  <c:v>1.7199999999999998E-6</c:v>
                </c:pt>
                <c:pt idx="10">
                  <c:v>1.9099999999999999E-6</c:v>
                </c:pt>
                <c:pt idx="11">
                  <c:v>2.0999999999999998E-6</c:v>
                </c:pt>
                <c:pt idx="12">
                  <c:v>2.2899999999999997E-6</c:v>
                </c:pt>
                <c:pt idx="13">
                  <c:v>2.48E-6</c:v>
                </c:pt>
                <c:pt idx="14">
                  <c:v>2.6699999999999998E-6</c:v>
                </c:pt>
              </c:numCache>
            </c:numRef>
          </c:xVal>
          <c:yVal>
            <c:numRef>
              <c:f>Horwitz!$G$36:$G$50</c:f>
              <c:numCache>
                <c:formatCode>General</c:formatCode>
                <c:ptCount val="15"/>
                <c:pt idx="0">
                  <c:v>1.4004999107461593E-7</c:v>
                </c:pt>
                <c:pt idx="1">
                  <c:v>1.5874507866387544E-7</c:v>
                </c:pt>
                <c:pt idx="2">
                  <c:v>2.0222264957219801E-7</c:v>
                </c:pt>
                <c:pt idx="3">
                  <c:v>2.5825568725586664E-7</c:v>
                </c:pt>
                <c:pt idx="4">
                  <c:v>3.2032171328213139E-7</c:v>
                </c:pt>
                <c:pt idx="5">
                  <c:v>3.8551783356934347E-7</c:v>
                </c:pt>
                <c:pt idx="6">
                  <c:v>4.5249309386995074E-7</c:v>
                </c:pt>
                <c:pt idx="7">
                  <c:v>5.2056123559097248E-7</c:v>
                </c:pt>
                <c:pt idx="8">
                  <c:v>5.8934370277453544E-7</c:v>
                </c:pt>
                <c:pt idx="9">
                  <c:v>6.5861673225025182E-7</c:v>
                </c:pt>
                <c:pt idx="10">
                  <c:v>7.2824034494114645E-7</c:v>
                </c:pt>
                <c:pt idx="11">
                  <c:v>7.9812279756939655E-7</c:v>
                </c:pt>
                <c:pt idx="12">
                  <c:v>8.6820158949405288E-7</c:v>
                </c:pt>
                <c:pt idx="13">
                  <c:v>9.384327360018938E-7</c:v>
                </c:pt>
                <c:pt idx="14">
                  <c:v>1.0087844170089069E-6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866520"/>
        <c:axId val="692866912"/>
      </c:scatterChart>
      <c:valAx>
        <c:axId val="68383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messured concentration </a:t>
                </a:r>
                <a:endParaRPr lang="bg-BG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838880"/>
        <c:crosses val="autoZero"/>
        <c:crossBetween val="midCat"/>
        <c:minorUnit val="2.000000000000001E-7"/>
      </c:valAx>
      <c:valAx>
        <c:axId val="683838880"/>
        <c:scaling>
          <c:orientation val="minMax"/>
          <c:max val="1.0000000000000004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Standard uncertanty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838488"/>
        <c:crosses val="autoZero"/>
        <c:crossBetween val="midCat"/>
      </c:valAx>
      <c:valAx>
        <c:axId val="692866520"/>
        <c:scaling>
          <c:orientation val="minMax"/>
        </c:scaling>
        <c:delete val="1"/>
        <c:axPos val="b"/>
        <c:numFmt formatCode="0.00E+00" sourceLinked="1"/>
        <c:majorTickMark val="out"/>
        <c:minorTickMark val="none"/>
        <c:tickLblPos val="nextTo"/>
        <c:crossAx val="692866912"/>
        <c:crosses val="autoZero"/>
        <c:crossBetween val="midCat"/>
      </c:valAx>
      <c:valAx>
        <c:axId val="6928669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928665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508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trlProps/ctrlProp1.xml><?xml version="1.0" encoding="utf-8"?>
<formControlPr xmlns="http://schemas.microsoft.com/office/spreadsheetml/2009/9/main" objectType="Spin" dx="22" fmlaLink="$E$31" max="100" min="1" page="10" val="28"/>
</file>

<file path=xl/ctrlProps/ctrlProp2.xml><?xml version="1.0" encoding="utf-8"?>
<formControlPr xmlns="http://schemas.microsoft.com/office/spreadsheetml/2009/9/main" objectType="Spin" dx="22" fmlaLink="$F$31" max="100" min="1" page="10" val="14"/>
</file>

<file path=xl/ctrlProps/ctrlProp3.xml><?xml version="1.0" encoding="utf-8"?>
<formControlPr xmlns="http://schemas.microsoft.com/office/spreadsheetml/2009/9/main" objectType="Spin" dx="22" fmlaLink="$G$31" max="100" min="1" page="10" val="34"/>
</file>

<file path=xl/ctrlProps/ctrlProp4.xml><?xml version="1.0" encoding="utf-8"?>
<formControlPr xmlns="http://schemas.microsoft.com/office/spreadsheetml/2009/9/main" objectType="Spin" dx="22" fmlaLink="$I$31" max="500" page="10" val="500"/>
</file>

<file path=xl/ctrlProps/ctrlProp5.xml><?xml version="1.0" encoding="utf-8"?>
<formControlPr xmlns="http://schemas.microsoft.com/office/spreadsheetml/2009/9/main" objectType="Spin" dx="22" fmlaLink="$C$22" max="10" page="10" val="2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image" Target="../media/image7.png"/><Relationship Id="rId2" Type="http://schemas.openxmlformats.org/officeDocument/2006/relationships/chart" Target="../charts/chart1.xml"/><Relationship Id="rId1" Type="http://schemas.openxmlformats.org/officeDocument/2006/relationships/image" Target="../media/image3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66675</xdr:rowOff>
    </xdr:from>
    <xdr:to>
      <xdr:col>10</xdr:col>
      <xdr:colOff>428625</xdr:colOff>
      <xdr:row>5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33400"/>
          <a:ext cx="3048000" cy="447675"/>
        </a:xfrm>
        <a:prstGeom prst="rect">
          <a:avLst/>
        </a:prstGeom>
        <a:solidFill>
          <a:srgbClr val="FFFF66"/>
        </a:solidFill>
        <a:ln w="9525" algn="ctr">
          <a:solidFill>
            <a:srgbClr val="FF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1</xdr:row>
      <xdr:rowOff>19050</xdr:rowOff>
    </xdr:from>
    <xdr:to>
      <xdr:col>5</xdr:col>
      <xdr:colOff>523875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514350</xdr:colOff>
          <xdr:row>29</xdr:row>
          <xdr:rowOff>28575</xdr:rowOff>
        </xdr:from>
        <xdr:to>
          <xdr:col>4</xdr:col>
          <xdr:colOff>323850</xdr:colOff>
          <xdr:row>30</xdr:row>
          <xdr:rowOff>142875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66675</xdr:rowOff>
        </xdr:from>
        <xdr:to>
          <xdr:col>5</xdr:col>
          <xdr:colOff>428625</xdr:colOff>
          <xdr:row>31</xdr:row>
          <xdr:rowOff>19050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29</xdr:row>
          <xdr:rowOff>57150</xdr:rowOff>
        </xdr:from>
        <xdr:to>
          <xdr:col>6</xdr:col>
          <xdr:colOff>628650</xdr:colOff>
          <xdr:row>31</xdr:row>
          <xdr:rowOff>19050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542925</xdr:colOff>
          <xdr:row>29</xdr:row>
          <xdr:rowOff>95250</xdr:rowOff>
        </xdr:from>
        <xdr:to>
          <xdr:col>8</xdr:col>
          <xdr:colOff>495300</xdr:colOff>
          <xdr:row>31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308942</xdr:colOff>
      <xdr:row>68</xdr:row>
      <xdr:rowOff>157784</xdr:rowOff>
    </xdr:from>
    <xdr:to>
      <xdr:col>16</xdr:col>
      <xdr:colOff>524289</xdr:colOff>
      <xdr:row>79</xdr:row>
      <xdr:rowOff>11182</xdr:rowOff>
    </xdr:to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417" y="11825909"/>
          <a:ext cx="3682447" cy="1634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33</xdr:row>
      <xdr:rowOff>57150</xdr:rowOff>
    </xdr:from>
    <xdr:to>
      <xdr:col>9</xdr:col>
      <xdr:colOff>133350</xdr:colOff>
      <xdr:row>50</xdr:row>
      <xdr:rowOff>47625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142875</xdr:rowOff>
        </xdr:from>
        <xdr:to>
          <xdr:col>4</xdr:col>
          <xdr:colOff>38100</xdr:colOff>
          <xdr:row>24</xdr:row>
          <xdr:rowOff>76200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47625</xdr:rowOff>
        </xdr:from>
        <xdr:to>
          <xdr:col>3</xdr:col>
          <xdr:colOff>285750</xdr:colOff>
          <xdr:row>34</xdr:row>
          <xdr:rowOff>114300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DDDE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66675</xdr:rowOff>
        </xdr:from>
        <xdr:to>
          <xdr:col>10</xdr:col>
          <xdr:colOff>428625</xdr:colOff>
          <xdr:row>8</xdr:row>
          <xdr:rowOff>104775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CC" mc:Ignorable="a14" a14:legacySpreadsheetColorIndex="4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514350</xdr:colOff>
      <xdr:row>13</xdr:row>
      <xdr:rowOff>86319</xdr:rowOff>
    </xdr:from>
    <xdr:to>
      <xdr:col>18</xdr:col>
      <xdr:colOff>419100</xdr:colOff>
      <xdr:row>26</xdr:row>
      <xdr:rowOff>66674</xdr:rowOff>
    </xdr:to>
    <xdr:pic>
      <xdr:nvPicPr>
        <xdr:cNvPr id="13" name="Picture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2334219"/>
          <a:ext cx="4438650" cy="21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466725</xdr:colOff>
      <xdr:row>1</xdr:row>
      <xdr:rowOff>123825</xdr:rowOff>
    </xdr:from>
    <xdr:to>
      <xdr:col>20</xdr:col>
      <xdr:colOff>465965</xdr:colOff>
      <xdr:row>13</xdr:row>
      <xdr:rowOff>129294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34200" y="428625"/>
          <a:ext cx="5599940" cy="1948569"/>
        </a:xfrm>
        <a:prstGeom prst="rect">
          <a:avLst/>
        </a:prstGeom>
      </xdr:spPr>
    </xdr:pic>
    <xdr:clientData/>
  </xdr:twoCellAnchor>
  <xdr:twoCellAnchor>
    <xdr:from>
      <xdr:col>13</xdr:col>
      <xdr:colOff>457199</xdr:colOff>
      <xdr:row>30</xdr:row>
      <xdr:rowOff>104775</xdr:rowOff>
    </xdr:from>
    <xdr:to>
      <xdr:col>20</xdr:col>
      <xdr:colOff>390524</xdr:colOff>
      <xdr:row>61</xdr:row>
      <xdr:rowOff>19050</xdr:rowOff>
    </xdr:to>
    <xdr:sp macro="" textlink="">
      <xdr:nvSpPr>
        <xdr:cNvPr id="15" name="TextBox 14"/>
        <xdr:cNvSpPr txBox="1"/>
      </xdr:nvSpPr>
      <xdr:spPr>
        <a:xfrm>
          <a:off x="8791574" y="5543550"/>
          <a:ext cx="3667125" cy="501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Uncertainty function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 algebraic relationship describing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how uncertainty of measurement varies with the concentration of the analyte in respect of a specific analytical procedure applied to a defined class of test material.</a:t>
          </a:r>
        </a:p>
        <a:p>
          <a:endParaRPr lang="en-US" sz="1100" b="1" i="1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Fitness function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 uncertainty function that specifies levels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of uncertainty regarded as fit for purpose. balances the cost of analysis against potential losses due to incorrect decisionsuncertainty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function could simply be agreed between the laboratory and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customer on the basis of experience and professional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judgement, or might be defined by an agency representing a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whole application sector of chemical analysis.</a:t>
          </a:r>
        </a:p>
        <a:p>
          <a:endParaRPr lang="en-US" sz="1100" b="0" i="1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Characteristic functi</a:t>
          </a:r>
          <a:r>
            <a:rPr lang="en-US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on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 uncertainty function that describes performance (referring to the results obtained by a defined analytical procedure in particular circumstances.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Characteristic functions are determined by method validation, in which the uncertainty is estimated at various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relevant concentrations of the analyte. Never-the-less it is useful to extend the concept to apply to a method it is a characteristic function for a particular laboratory: the function may or may not apply to other laboratories.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method advocated here is to build up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an estimated characteristic function starting with a skeleton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obtained from precision information</a:t>
          </a:r>
          <a:endParaRPr lang="en-US" sz="1100"/>
        </a:p>
      </xdr:txBody>
    </xdr:sp>
    <xdr:clientData/>
  </xdr:twoCellAnchor>
  <xdr:twoCellAnchor editAs="oneCell">
    <xdr:from>
      <xdr:col>21</xdr:col>
      <xdr:colOff>93198</xdr:colOff>
      <xdr:row>22</xdr:row>
      <xdr:rowOff>57150</xdr:rowOff>
    </xdr:from>
    <xdr:to>
      <xdr:col>34</xdr:col>
      <xdr:colOff>218011</xdr:colOff>
      <xdr:row>36</xdr:row>
      <xdr:rowOff>75781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694773" y="3771900"/>
          <a:ext cx="7059013" cy="2790406"/>
        </a:xfrm>
        <a:prstGeom prst="rect">
          <a:avLst/>
        </a:prstGeom>
      </xdr:spPr>
    </xdr:pic>
    <xdr:clientData/>
  </xdr:twoCellAnchor>
  <xdr:twoCellAnchor editAs="oneCell">
    <xdr:from>
      <xdr:col>21</xdr:col>
      <xdr:colOff>265043</xdr:colOff>
      <xdr:row>36</xdr:row>
      <xdr:rowOff>16564</xdr:rowOff>
    </xdr:from>
    <xdr:to>
      <xdr:col>36</xdr:col>
      <xdr:colOff>142875</xdr:colOff>
      <xdr:row>72</xdr:row>
      <xdr:rowOff>16135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66618" y="6503089"/>
          <a:ext cx="7878832" cy="5828871"/>
        </a:xfrm>
        <a:prstGeom prst="rect">
          <a:avLst/>
        </a:prstGeom>
      </xdr:spPr>
    </xdr:pic>
    <xdr:clientData/>
  </xdr:twoCellAnchor>
  <xdr:twoCellAnchor>
    <xdr:from>
      <xdr:col>8</xdr:col>
      <xdr:colOff>107674</xdr:colOff>
      <xdr:row>10</xdr:row>
      <xdr:rowOff>57978</xdr:rowOff>
    </xdr:from>
    <xdr:to>
      <xdr:col>10</xdr:col>
      <xdr:colOff>198783</xdr:colOff>
      <xdr:row>13</xdr:row>
      <xdr:rowOff>79099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5251174" y="1820103"/>
          <a:ext cx="1415084" cy="506896"/>
        </a:xfrm>
        <a:prstGeom prst="wedgeRectCallout">
          <a:avLst>
            <a:gd name="adj1" fmla="val -110519"/>
            <a:gd name="adj2" fmla="val -1278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Prediicted by</a:t>
          </a:r>
          <a:endParaRPr lang="bg-BG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Horwitz</a:t>
          </a:r>
        </a:p>
      </xdr:txBody>
    </xdr:sp>
    <xdr:clientData/>
  </xdr:twoCellAnchor>
  <xdr:twoCellAnchor>
    <xdr:from>
      <xdr:col>7</xdr:col>
      <xdr:colOff>480392</xdr:colOff>
      <xdr:row>0</xdr:row>
      <xdr:rowOff>16564</xdr:rowOff>
    </xdr:from>
    <xdr:to>
      <xdr:col>10</xdr:col>
      <xdr:colOff>306457</xdr:colOff>
      <xdr:row>2</xdr:row>
      <xdr:rowOff>33130</xdr:rowOff>
    </xdr:to>
    <xdr:sp macro="" textlink="">
      <xdr:nvSpPr>
        <xdr:cNvPr id="19" name="AutoShape 25"/>
        <xdr:cNvSpPr>
          <a:spLocks noChangeArrowheads="1"/>
        </xdr:cNvSpPr>
      </xdr:nvSpPr>
      <xdr:spPr bwMode="auto">
        <a:xfrm>
          <a:off x="5071442" y="16564"/>
          <a:ext cx="1702490" cy="483291"/>
        </a:xfrm>
        <a:prstGeom prst="wedgeRectCallout">
          <a:avLst>
            <a:gd name="adj1" fmla="val -81131"/>
            <a:gd name="adj2" fmla="val 6649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Predicted by Horwitz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K'Statistics'EDU'Cloud'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K'benq'cloud/VK'Statistics'EDU'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омбинаторика"/>
      <sheetName val="2_Вероятност за тестови изпит"/>
      <sheetName val="2_Класическа вероятност"/>
      <sheetName val="Хистограма Zn'вода"/>
      <sheetName val="sample10'from100"/>
      <sheetName val="2_CONC"/>
      <sheetName val="3_MatExpec"/>
      <sheetName val="Доходи ЕU"/>
      <sheetName val="3_Хистограма'KCM"/>
      <sheetName val="Хистограма'Cr"/>
      <sheetName val="Доходи ЕU (2)"/>
      <sheetName val="3_All_books-CQ"/>
      <sheetName val="4_Laplas"/>
      <sheetName val="3_SCOPUS h-index"/>
      <sheetName val="4_NORM'dISTR"/>
      <sheetName val="NORM'dISTR Au руда CQ"/>
      <sheetName val="NORM'dISTR Au руда"/>
      <sheetName val="Box_plot"/>
      <sheetName val="NORM'dISTR Xav,S"/>
      <sheetName val="4_calculate'distr"/>
      <sheetName val="Mg-soil"/>
      <sheetName val="All_books (2)"/>
      <sheetName val="Упр.Комп.Квал. Zn'вода N=50"/>
      <sheetName val="5_MOSV-SD"/>
      <sheetName val="Sheet1"/>
      <sheetName val="5_SD_aver"/>
      <sheetName val="5_CHI-dist"/>
      <sheetName val="5_F-distr"/>
      <sheetName val="5_t-distribution"/>
      <sheetName val="6_Conf_Iterval"/>
      <sheetName val="t-distribution_(2003)"/>
      <sheetName val="7_Хип. Z M=M0"/>
      <sheetName val="Conf_Iterval (2003)"/>
      <sheetName val="5Conf_Iterval (2003)"/>
      <sheetName val="7_Хип. T-test (1)"/>
      <sheetName val="Хип. T-test(3)"/>
      <sheetName val="7_Хип. Chi2"/>
      <sheetName val="7_Хип рН = 8,8"/>
      <sheetName val="7_Хип. M1=M0"/>
      <sheetName val="7_Хип As - води ТЕ 43"/>
      <sheetName val="Хип ТЕ 44 "/>
      <sheetName val="7_Хип. ANOVA"/>
      <sheetName val="Alcalimetry"/>
      <sheetName val="8_LOD'2'ST'distr (EG)"/>
      <sheetName val="7_Хип. ANOVA (2)"/>
      <sheetName val="Horwitz"/>
      <sheetName val="8_LOD'2'ST'distr"/>
      <sheetName val="Valid_LOD Pb"/>
      <sheetName val="Valid_linearity Pb"/>
      <sheetName val="Valid_robustness"/>
      <sheetName val="Compare with CRM"/>
      <sheetName val="Compare Zineb) (2)"/>
      <sheetName val="8_Signal'noise"/>
      <sheetName val="8_Smoothing "/>
      <sheetName val="Outliers"/>
      <sheetName val="Izpit_Kragten"/>
      <sheetName val="U_Kragten"/>
      <sheetName val="NORM'dISTR EG "/>
      <sheetName val="Sheet3"/>
      <sheetName val="test U"/>
      <sheetName val="Пробонабиране"/>
      <sheetName val="12_U_NO3"/>
      <sheetName val="u_modeling Y=f(X)"/>
      <sheetName val="NORM'dISTR (Au)"/>
      <sheetName val="u_c DATA (Au)"/>
      <sheetName val="U (Au)"/>
      <sheetName val="NEK-1"/>
      <sheetName val="NEK-2"/>
      <sheetName val="NEK-3"/>
      <sheetName val="U-model'extraction"/>
      <sheetName val="U_Titration"/>
      <sheetName val="GUM all in 1"/>
      <sheetName val="u_bracket "/>
      <sheetName val="u_QUAM-calib"/>
      <sheetName val="U_microbiology 1"/>
      <sheetName val="9_MNM(VK)"/>
      <sheetName val="9_Хип. Correl"/>
      <sheetName val="9_MNM(VK) (2)"/>
      <sheetName val="10_Пречене"/>
      <sheetName val="interference"/>
      <sheetName val="10_MSTAD"/>
      <sheetName val="10_IS - drift"/>
      <sheetName val="X-chart"/>
      <sheetName val="11_Valid_accuracy'Cr"/>
      <sheetName val="PT_QuaNAS"/>
      <sheetName val="ANOVA (VK) BG"/>
      <sheetName val="Resheni Na"/>
      <sheetName val="u_T_effect"/>
      <sheetName val="u_Standart Cd"/>
      <sheetName val="Valid_Calib'Pb"/>
      <sheetName val="Val_recovery'Pb"/>
      <sheetName val="Valid_repeatability"/>
      <sheetName val="Dead'time"/>
      <sheetName val="Compare Zineb)"/>
      <sheetName val="Conformity Pb in milk"/>
      <sheetName val="Conformity Pb in milk EG"/>
      <sheetName val="Дончев"/>
      <sheetName val="ANOVA'Дончев 116"/>
      <sheetName val="u_Standart Au "/>
      <sheetName val="ОЗНАЧЕНИЯ"/>
      <sheetName val="Черешка Mg soil "/>
      <sheetName val="ЗАПОмни"/>
      <sheetName val="Fe_vino"/>
      <sheetName val="Делфин Mg soil"/>
      <sheetName val="Poisson"/>
      <sheetName val="Sheet2"/>
      <sheetName val="ANOVA_sampling"/>
      <sheetName val="ANOVA_Bert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>
            <v>17.5</v>
          </cell>
        </row>
        <row r="3">
          <cell r="C3">
            <v>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8">
          <cell r="Y8">
            <v>1</v>
          </cell>
          <cell r="Z8">
            <v>2</v>
          </cell>
          <cell r="AA8">
            <v>-2</v>
          </cell>
        </row>
        <row r="9">
          <cell r="Y9">
            <v>0.1</v>
          </cell>
          <cell r="Z9">
            <v>2.8284271247461898</v>
          </cell>
          <cell r="AA9">
            <v>-2.8284271247461898</v>
          </cell>
        </row>
        <row r="10">
          <cell r="Y10">
            <v>1E-3</v>
          </cell>
          <cell r="Z10">
            <v>5.6568542494923806</v>
          </cell>
          <cell r="AA10">
            <v>-5.6568542494923806</v>
          </cell>
        </row>
        <row r="11">
          <cell r="Y11">
            <v>1E-4</v>
          </cell>
          <cell r="Z11">
            <v>8</v>
          </cell>
          <cell r="AA11">
            <v>-8</v>
          </cell>
        </row>
        <row r="12">
          <cell r="Y12">
            <v>1.0000000000000001E-5</v>
          </cell>
          <cell r="Z12">
            <v>11.313708498984759</v>
          </cell>
          <cell r="AA12">
            <v>-11.313708498984759</v>
          </cell>
        </row>
        <row r="13">
          <cell r="Y13">
            <v>9.9999999999999995E-7</v>
          </cell>
          <cell r="Z13">
            <v>16</v>
          </cell>
          <cell r="AA13">
            <v>-16</v>
          </cell>
        </row>
        <row r="14">
          <cell r="Y14">
            <v>9.9999999999999995E-8</v>
          </cell>
          <cell r="Z14">
            <v>22.627416997969519</v>
          </cell>
          <cell r="AA14">
            <v>-22.627416997969519</v>
          </cell>
        </row>
        <row r="15">
          <cell r="Y15">
            <v>1E-8</v>
          </cell>
          <cell r="Z15">
            <v>32</v>
          </cell>
          <cell r="AA15">
            <v>-32</v>
          </cell>
        </row>
        <row r="16">
          <cell r="Y16">
            <v>1.0000000000000001E-9</v>
          </cell>
          <cell r="Z16">
            <v>45.254833995939045</v>
          </cell>
          <cell r="AA16">
            <v>-45.254833995939045</v>
          </cell>
        </row>
        <row r="17">
          <cell r="Y17">
            <v>1E-10</v>
          </cell>
          <cell r="Z17">
            <v>64</v>
          </cell>
          <cell r="AA17">
            <v>-64</v>
          </cell>
        </row>
        <row r="23">
          <cell r="C23">
            <v>0.01</v>
          </cell>
        </row>
        <row r="24">
          <cell r="C24">
            <v>4</v>
          </cell>
        </row>
        <row r="25">
          <cell r="C25">
            <v>-4</v>
          </cell>
        </row>
        <row r="36">
          <cell r="F36">
            <v>1E-8</v>
          </cell>
          <cell r="G36">
            <v>1.4004999107461593E-7</v>
          </cell>
          <cell r="H36">
            <v>5.0000000000000001E-9</v>
          </cell>
        </row>
        <row r="37">
          <cell r="F37">
            <v>1.9999999999999999E-7</v>
          </cell>
          <cell r="G37">
            <v>1.5874507866387544E-7</v>
          </cell>
          <cell r="H37">
            <v>9.9999999999999995E-8</v>
          </cell>
        </row>
        <row r="38">
          <cell r="F38">
            <v>3.8999999999999997E-7</v>
          </cell>
          <cell r="G38">
            <v>2.0222264957219801E-7</v>
          </cell>
          <cell r="H38">
            <v>1.9499999999999999E-7</v>
          </cell>
        </row>
        <row r="39">
          <cell r="F39">
            <v>5.7999999999999995E-7</v>
          </cell>
          <cell r="G39">
            <v>2.5825568725586664E-7</v>
          </cell>
          <cell r="H39">
            <v>2.8999999999999998E-7</v>
          </cell>
        </row>
        <row r="40">
          <cell r="F40">
            <v>7.6999999999999993E-7</v>
          </cell>
          <cell r="G40">
            <v>3.2032171328213139E-7</v>
          </cell>
          <cell r="H40">
            <v>3.8499999999999991E-7</v>
          </cell>
        </row>
        <row r="41">
          <cell r="F41">
            <v>9.5999999999999991E-7</v>
          </cell>
          <cell r="G41">
            <v>3.8551783356934347E-7</v>
          </cell>
          <cell r="H41">
            <v>4.7999999999999996E-7</v>
          </cell>
        </row>
        <row r="42">
          <cell r="F42">
            <v>1.15E-6</v>
          </cell>
          <cell r="G42">
            <v>4.5249309386995074E-7</v>
          </cell>
          <cell r="H42">
            <v>5.75E-7</v>
          </cell>
        </row>
        <row r="43">
          <cell r="F43">
            <v>1.3399999999999999E-6</v>
          </cell>
          <cell r="G43">
            <v>5.2056123559097248E-7</v>
          </cell>
          <cell r="H43">
            <v>6.6999999999999994E-7</v>
          </cell>
        </row>
        <row r="44">
          <cell r="F44">
            <v>1.53E-6</v>
          </cell>
          <cell r="G44">
            <v>5.8934370277453544E-7</v>
          </cell>
          <cell r="H44">
            <v>7.6499999999999998E-7</v>
          </cell>
        </row>
        <row r="45">
          <cell r="F45">
            <v>1.7199999999999998E-6</v>
          </cell>
          <cell r="G45">
            <v>6.5861673225025182E-7</v>
          </cell>
          <cell r="H45">
            <v>8.5999999999999992E-7</v>
          </cell>
        </row>
        <row r="46">
          <cell r="F46">
            <v>1.9099999999999999E-6</v>
          </cell>
          <cell r="G46">
            <v>7.2824034494114645E-7</v>
          </cell>
          <cell r="H46">
            <v>9.5499999999999996E-7</v>
          </cell>
        </row>
        <row r="47">
          <cell r="F47">
            <v>2.0999999999999998E-6</v>
          </cell>
          <cell r="G47">
            <v>7.9812279756939655E-7</v>
          </cell>
          <cell r="H47">
            <v>1.0499999999999999E-6</v>
          </cell>
        </row>
        <row r="48">
          <cell r="F48">
            <v>2.2899999999999997E-6</v>
          </cell>
          <cell r="G48">
            <v>8.6820158949405288E-7</v>
          </cell>
          <cell r="H48">
            <v>1.1449999999999998E-6</v>
          </cell>
        </row>
        <row r="49">
          <cell r="F49">
            <v>2.48E-6</v>
          </cell>
          <cell r="G49">
            <v>9.384327360018938E-7</v>
          </cell>
          <cell r="H49">
            <v>1.24E-6</v>
          </cell>
        </row>
        <row r="50">
          <cell r="F50">
            <v>2.6699999999999998E-6</v>
          </cell>
          <cell r="G50">
            <v>1.0087844170089069E-6</v>
          </cell>
          <cell r="H50">
            <v>1.3349999999999999E-6</v>
          </cell>
        </row>
        <row r="53">
          <cell r="P53">
            <v>7.2226495721980282E-9</v>
          </cell>
          <cell r="S53">
            <v>0</v>
          </cell>
        </row>
        <row r="54">
          <cell r="P54">
            <v>7.2226495721980282E-9</v>
          </cell>
          <cell r="S54">
            <v>0</v>
          </cell>
        </row>
        <row r="56">
          <cell r="P56">
            <v>0</v>
          </cell>
          <cell r="S56">
            <v>0</v>
          </cell>
        </row>
        <row r="57">
          <cell r="P57">
            <v>7.2226495721980282E-9</v>
          </cell>
          <cell r="S57">
            <v>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6">
          <cell r="D6">
            <v>1</v>
          </cell>
        </row>
        <row r="7">
          <cell r="D7">
            <v>0.01</v>
          </cell>
        </row>
        <row r="9">
          <cell r="D9">
            <v>100</v>
          </cell>
        </row>
      </sheetData>
      <sheetData sheetId="106"/>
      <sheetData sheetId="107">
        <row r="7">
          <cell r="C7">
            <v>10</v>
          </cell>
        </row>
        <row r="24">
          <cell r="C24">
            <v>0.46304999999999996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омбинаторика"/>
      <sheetName val="2_Вероятност за тестови изпит"/>
      <sheetName val="2_Класическа вероятност"/>
      <sheetName val="Хистограма Zn'вода"/>
      <sheetName val="sample10'from100"/>
      <sheetName val="2_CONC"/>
      <sheetName val="3_MatExpec"/>
      <sheetName val="3_Хистограма'KCM"/>
      <sheetName val="Хистограма'Cr"/>
      <sheetName val="3_All_books"/>
      <sheetName val="4_Laplas"/>
      <sheetName val="4_NORM'dISTR"/>
      <sheetName val="NORM'dISTR Au руда"/>
      <sheetName val="4_calculate'distr"/>
      <sheetName val="Mg-soil"/>
      <sheetName val="All_books (2)"/>
      <sheetName val="Упр.Комп.Квал. Zn'вода N=50"/>
      <sheetName val="5_MOSV-SD"/>
      <sheetName val="5_SD_aver"/>
      <sheetName val="5_CHI-dist"/>
      <sheetName val="5_F-distr"/>
      <sheetName val="5_t-distribution"/>
      <sheetName val="6_Conf_Iterval"/>
      <sheetName val="t-distribution_(2003)"/>
      <sheetName val="7_Хип. Z M=M0"/>
      <sheetName val="Conf_Iterval (2003)"/>
      <sheetName val="5Conf_Iterval (2003)"/>
      <sheetName val="7_Хип. T-test (1)"/>
      <sheetName val="Хип. T-test(3)"/>
      <sheetName val="7_Хип. Chi2"/>
      <sheetName val="7_Хип рН = 8,8"/>
      <sheetName val="7_Хип. M1=M0"/>
      <sheetName val="7_Хип As - води ТЕ 43"/>
      <sheetName val="Хип ТЕ 44 "/>
      <sheetName val="7_Хип. ANOVA"/>
      <sheetName val="Alcalimetry"/>
      <sheetName val="8_DL'2Nor'ST'distr"/>
      <sheetName val="8_Signal'noise"/>
      <sheetName val="8_Smoothing "/>
      <sheetName val="Outliers"/>
      <sheetName val="Horwitz"/>
      <sheetName val="U_Kragten"/>
      <sheetName val="NORM'dISTR EG "/>
      <sheetName val="test U"/>
      <sheetName val="U_NO3"/>
      <sheetName val="NORM'dISTR (Au)"/>
      <sheetName val="u_c DATA (Au)"/>
      <sheetName val="U (Au)"/>
      <sheetName val="NEK-1"/>
      <sheetName val="NEK-2"/>
      <sheetName val="NEK-3"/>
      <sheetName val="U-model'extraction"/>
      <sheetName val="Хип. Correl"/>
      <sheetName val="U_Titration"/>
      <sheetName val="GUM all in 1"/>
      <sheetName val="u_простоТП"/>
      <sheetName val="u_bracket "/>
      <sheetName val="MNM(VK)"/>
      <sheetName val="Пречене"/>
      <sheetName val="MSTAD"/>
      <sheetName val="IS - drift"/>
      <sheetName val="X-chart"/>
      <sheetName val="Valid_accuracy'Cr"/>
      <sheetName val="PT_QuaNAS"/>
      <sheetName val="ANOVA (VK) BG"/>
      <sheetName val="Resheni Na"/>
      <sheetName val="u_T_effect"/>
      <sheetName val="u_Standart Cd"/>
      <sheetName val="Valid_Calib'Pb"/>
      <sheetName val="Valid_LOD Pb"/>
      <sheetName val="Valid_linearity Pb"/>
      <sheetName val="Val_recovery'Pb"/>
      <sheetName val="Valid_repeatability"/>
      <sheetName val="Valid_robustness"/>
      <sheetName val="Dead'time"/>
      <sheetName val="Дончев"/>
      <sheetName val="ANOVA'Дончев 116"/>
      <sheetName val="u_Standart Au "/>
      <sheetName val="ОЗНАЧЕНИЯ"/>
      <sheetName val="Черешка Mg soil "/>
      <sheetName val="ЗАПОмни"/>
      <sheetName val="Fe_vino"/>
      <sheetName val="Делфин Mg soil"/>
      <sheetName val="Poisson"/>
      <sheetName val="Sheet2"/>
      <sheetName val="ANOVA_sampling"/>
      <sheetName val="ANOVA_Bert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O2" t="str">
            <v>P(x)</v>
          </cell>
        </row>
      </sheetData>
      <sheetData sheetId="12">
        <row r="2">
          <cell r="AO2" t="str">
            <v>P(x)</v>
          </cell>
        </row>
      </sheetData>
      <sheetData sheetId="13">
        <row r="46">
          <cell r="A4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2">
          <cell r="AO2" t="str">
            <v>P(x)</v>
          </cell>
        </row>
      </sheetData>
      <sheetData sheetId="46">
        <row r="109">
          <cell r="D109">
            <v>0.10024761678876573</v>
          </cell>
        </row>
      </sheetData>
      <sheetData sheetId="47">
        <row r="18">
          <cell r="V18">
            <v>43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7">
          <cell r="C7">
            <v>10</v>
          </cell>
        </row>
        <row r="24">
          <cell r="C24">
            <v>0.46304999999999996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F35:I50" totalsRowShown="0" headerRowDxfId="1">
  <autoFilter ref="F35:I50"/>
  <tableColumns count="4">
    <tableColumn id="1" name="C" dataDxfId="0">
      <calculatedColumnFormula>D36*$H$29</calculatedColumnFormula>
    </tableColumn>
    <tableColumn id="2" name="u_r">
      <calculatedColumnFormula>B36</calculatedColumnFormula>
    </tableColumn>
    <tableColumn id="3" name="u_fit">
      <calculatedColumnFormula>F36*$I$33/100</calculatedColumnFormula>
    </tableColumn>
    <tableColumn id="4" name=" u_r - u_fit">
      <calculatedColumnFormula>G36-H36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theme="7" tint="0.39997558519241921"/>
  </sheetPr>
  <dimension ref="A1:AC681"/>
  <sheetViews>
    <sheetView tabSelected="1" zoomScale="115" zoomScaleNormal="115" workbookViewId="0">
      <selection activeCell="B31" sqref="B31"/>
    </sheetView>
  </sheetViews>
  <sheetFormatPr defaultRowHeight="12.75"/>
  <cols>
    <col min="2" max="2" width="12.5" bestFit="1" customWidth="1"/>
    <col min="3" max="3" width="9.6640625" bestFit="1" customWidth="1"/>
    <col min="5" max="5" width="14.1640625" bestFit="1" customWidth="1"/>
    <col min="6" max="6" width="11.1640625" bestFit="1" customWidth="1"/>
    <col min="7" max="7" width="14.1640625" bestFit="1" customWidth="1"/>
    <col min="8" max="8" width="9.6640625" bestFit="1" customWidth="1"/>
    <col min="9" max="9" width="13.6640625" customWidth="1"/>
    <col min="10" max="11" width="9.5" bestFit="1" customWidth="1"/>
    <col min="12" max="12" width="13.5" customWidth="1"/>
    <col min="13" max="13" width="9.6640625" bestFit="1" customWidth="1"/>
  </cols>
  <sheetData>
    <row r="1" spans="1:29" ht="24" customHeight="1">
      <c r="A1" s="1" t="s">
        <v>36</v>
      </c>
      <c r="B1" s="1"/>
      <c r="C1" s="1"/>
      <c r="D1" s="1"/>
      <c r="E1" s="1"/>
      <c r="F1" s="1"/>
    </row>
    <row r="2" spans="1:29">
      <c r="G2" t="s">
        <v>0</v>
      </c>
    </row>
    <row r="7" spans="1:29">
      <c r="Y7" t="s">
        <v>1</v>
      </c>
      <c r="Z7" t="s">
        <v>2</v>
      </c>
      <c r="AA7" t="s">
        <v>3</v>
      </c>
      <c r="AB7" t="s">
        <v>4</v>
      </c>
    </row>
    <row r="8" spans="1:29">
      <c r="Y8">
        <v>1</v>
      </c>
      <c r="Z8">
        <f>2^(1-(0.5*LOG(Y8)))</f>
        <v>2</v>
      </c>
      <c r="AA8">
        <f>-Z8</f>
        <v>-2</v>
      </c>
      <c r="AB8">
        <f>0.02*(Y8^0.8495)</f>
        <v>0.02</v>
      </c>
      <c r="AC8" s="2">
        <f t="shared" ref="AC8:AC17" si="0">AB8/Y8</f>
        <v>0.02</v>
      </c>
    </row>
    <row r="9" spans="1:29">
      <c r="Y9">
        <v>0.1</v>
      </c>
      <c r="Z9">
        <f t="shared" ref="Z9:Z17" si="1">2^(1-(0.5*LOG(Y9)))</f>
        <v>2.8284271247461898</v>
      </c>
      <c r="AA9">
        <f t="shared" ref="AA9:AA17" si="2">-Z9</f>
        <v>-2.8284271247461898</v>
      </c>
      <c r="AB9">
        <f t="shared" ref="AB9:AB18" si="3">0.02*(Y9^0.8495)</f>
        <v>2.8283294501403079E-3</v>
      </c>
      <c r="AC9" s="2">
        <f t="shared" si="0"/>
        <v>2.8283294501403079E-2</v>
      </c>
    </row>
    <row r="10" spans="1:29">
      <c r="G10" s="3" t="s">
        <v>5</v>
      </c>
      <c r="Y10">
        <v>1E-3</v>
      </c>
      <c r="Z10">
        <f t="shared" si="1"/>
        <v>5.6568542494923806</v>
      </c>
      <c r="AA10">
        <f t="shared" si="2"/>
        <v>-5.6568542494923806</v>
      </c>
      <c r="AB10">
        <f t="shared" si="3"/>
        <v>5.6562682220949456E-5</v>
      </c>
      <c r="AC10" s="2">
        <f t="shared" si="0"/>
        <v>5.6562682220949456E-2</v>
      </c>
    </row>
    <row r="11" spans="1:29">
      <c r="G11" s="3" t="s">
        <v>6</v>
      </c>
      <c r="Y11" s="4">
        <v>1E-4</v>
      </c>
      <c r="Z11">
        <f t="shared" si="1"/>
        <v>8</v>
      </c>
      <c r="AA11">
        <f t="shared" si="2"/>
        <v>-8</v>
      </c>
      <c r="AB11">
        <f t="shared" si="3"/>
        <v>7.9988949952219518E-6</v>
      </c>
      <c r="AC11" s="2">
        <f t="shared" si="0"/>
        <v>7.9988949952219515E-2</v>
      </c>
    </row>
    <row r="12" spans="1:29">
      <c r="G12" s="3" t="s">
        <v>7</v>
      </c>
      <c r="Y12" s="4">
        <v>1.0000000000000001E-5</v>
      </c>
      <c r="Z12">
        <f t="shared" si="1"/>
        <v>11.313708498984759</v>
      </c>
      <c r="AA12">
        <f t="shared" si="2"/>
        <v>-11.313708498984759</v>
      </c>
      <c r="AB12">
        <f t="shared" si="3"/>
        <v>1.1311755141783076E-6</v>
      </c>
      <c r="AC12" s="2">
        <f t="shared" si="0"/>
        <v>0.11311755141783075</v>
      </c>
    </row>
    <row r="13" spans="1:29">
      <c r="G13" s="3" t="s">
        <v>8</v>
      </c>
      <c r="Y13" s="4">
        <v>9.9999999999999995E-7</v>
      </c>
      <c r="Z13">
        <f t="shared" si="1"/>
        <v>16</v>
      </c>
      <c r="AA13">
        <f t="shared" si="2"/>
        <v>-16</v>
      </c>
      <c r="AB13">
        <f t="shared" si="3"/>
        <v>1.5996685100140555E-7</v>
      </c>
      <c r="AC13" s="2">
        <f t="shared" si="0"/>
        <v>0.15996685100140556</v>
      </c>
    </row>
    <row r="14" spans="1:29">
      <c r="G14" s="3" t="s">
        <v>9</v>
      </c>
      <c r="Y14" s="4">
        <v>9.9999999999999995E-8</v>
      </c>
      <c r="Z14" s="4">
        <f>2^(1-(0.5*LOG(Y14)))</f>
        <v>22.627416997969519</v>
      </c>
      <c r="AA14">
        <f t="shared" si="2"/>
        <v>-22.627416997969519</v>
      </c>
      <c r="AB14">
        <f t="shared" si="3"/>
        <v>2.2621947786674089E-8</v>
      </c>
      <c r="AC14" s="2">
        <f t="shared" si="0"/>
        <v>0.2262194778667409</v>
      </c>
    </row>
    <row r="15" spans="1:29">
      <c r="G15" s="3" t="s">
        <v>10</v>
      </c>
      <c r="Y15" s="4">
        <v>1E-8</v>
      </c>
      <c r="Z15" s="4">
        <f>2^(1-(0.5*LOG(Y15)))</f>
        <v>32</v>
      </c>
      <c r="AA15">
        <f t="shared" si="2"/>
        <v>-32</v>
      </c>
      <c r="AB15">
        <f t="shared" si="3"/>
        <v>3.1991160572293327E-9</v>
      </c>
      <c r="AC15" s="2">
        <f t="shared" si="0"/>
        <v>0.31991160572293326</v>
      </c>
    </row>
    <row r="16" spans="1:29">
      <c r="G16" s="3" t="s">
        <v>11</v>
      </c>
      <c r="Y16">
        <v>1.0000000000000001E-9</v>
      </c>
      <c r="Z16">
        <f t="shared" si="1"/>
        <v>45.254833995939045</v>
      </c>
      <c r="AA16">
        <f t="shared" si="2"/>
        <v>-45.254833995939045</v>
      </c>
      <c r="AB16">
        <f t="shared" si="3"/>
        <v>4.5240770795392406E-10</v>
      </c>
      <c r="AC16" s="2">
        <f t="shared" si="0"/>
        <v>0.45240770795392404</v>
      </c>
    </row>
    <row r="17" spans="1:29">
      <c r="G17" s="3" t="s">
        <v>12</v>
      </c>
      <c r="Y17">
        <v>1E-10</v>
      </c>
      <c r="Z17">
        <f t="shared" si="1"/>
        <v>64</v>
      </c>
      <c r="AA17">
        <f t="shared" si="2"/>
        <v>-64</v>
      </c>
      <c r="AB17">
        <f t="shared" si="3"/>
        <v>6.3977902193827933E-11</v>
      </c>
      <c r="AC17" s="2">
        <f t="shared" si="0"/>
        <v>0.63977902193827929</v>
      </c>
    </row>
    <row r="18" spans="1:29">
      <c r="Y18">
        <v>9.9999999999999998E-13</v>
      </c>
      <c r="Z18">
        <f>2^(1-(0.5*LOG(Y18)))</f>
        <v>128</v>
      </c>
      <c r="AA18">
        <f>-Z18</f>
        <v>-128</v>
      </c>
      <c r="AB18">
        <f t="shared" si="3"/>
        <v>1.2794696709652945E-12</v>
      </c>
      <c r="AC18" s="2">
        <f>AB18/Y18</f>
        <v>1.2794696709652946</v>
      </c>
    </row>
    <row r="22" spans="1:29" ht="13.5" thickBot="1">
      <c r="C22">
        <v>2</v>
      </c>
      <c r="F22" s="5" t="s">
        <v>37</v>
      </c>
      <c r="G22" s="5"/>
      <c r="H22" s="5"/>
    </row>
    <row r="23" spans="1:29" ht="13.5" thickBot="1">
      <c r="B23" s="6" t="s">
        <v>13</v>
      </c>
      <c r="C23" s="7">
        <f>POWER(10,-C22)</f>
        <v>0.01</v>
      </c>
      <c r="F23" s="6" t="s">
        <v>13</v>
      </c>
      <c r="G23" s="8">
        <v>0.01</v>
      </c>
    </row>
    <row r="24" spans="1:29">
      <c r="B24" s="6" t="s">
        <v>14</v>
      </c>
      <c r="C24" s="9">
        <f>2^(1-(0.5*LOG(C23)))</f>
        <v>4</v>
      </c>
      <c r="F24" s="6" t="s">
        <v>14</v>
      </c>
      <c r="G24" s="9">
        <f>2^(1-(0.5*LOG(G23)))</f>
        <v>4</v>
      </c>
    </row>
    <row r="25" spans="1:29">
      <c r="C25" s="10">
        <f>-C24</f>
        <v>-4</v>
      </c>
    </row>
    <row r="26" spans="1:29">
      <c r="C26" s="9">
        <f>2^(1-(0.5*LOG(G29)))</f>
        <v>18.820858624215788</v>
      </c>
    </row>
    <row r="27" spans="1:29" ht="45.75" customHeight="1">
      <c r="B27" s="11" t="s">
        <v>15</v>
      </c>
      <c r="C27" s="12">
        <f>0.02*C23^0.8495</f>
        <v>3.9997237392654886E-4</v>
      </c>
      <c r="E27" s="13" t="s">
        <v>16</v>
      </c>
      <c r="F27" s="13"/>
      <c r="G27" s="13"/>
      <c r="H27" s="13"/>
      <c r="I27" s="13"/>
      <c r="J27" s="13"/>
      <c r="K27" s="13"/>
      <c r="L27" s="13"/>
      <c r="M27" s="13"/>
      <c r="N27" s="13"/>
    </row>
    <row r="28" spans="1:29">
      <c r="B28" s="11" t="s">
        <v>17</v>
      </c>
      <c r="C28" s="14">
        <f>C27/C23</f>
        <v>3.9997237392654886E-2</v>
      </c>
      <c r="E28" s="15" t="s">
        <v>18</v>
      </c>
      <c r="F28" s="16" t="s">
        <v>19</v>
      </c>
      <c r="G28" s="17" t="s">
        <v>20</v>
      </c>
      <c r="I28" s="18" t="s">
        <v>21</v>
      </c>
      <c r="J28" s="19" t="s">
        <v>22</v>
      </c>
    </row>
    <row r="29" spans="1:29">
      <c r="E29" s="20">
        <f>E33*H29</f>
        <v>2.8000000000000002E-7</v>
      </c>
      <c r="F29" s="21">
        <f>F33*100</f>
        <v>14.000000000000002</v>
      </c>
      <c r="G29" s="22">
        <f>G33*H29</f>
        <v>3.4000000000000003E-7</v>
      </c>
      <c r="H29" s="23">
        <f>10^-H30</f>
        <v>9.9999999999999995E-8</v>
      </c>
      <c r="I29" s="24">
        <f>2^(1-(0.5*LOG(G29)))</f>
        <v>18.820858624215788</v>
      </c>
      <c r="J29" s="19">
        <f>I29*G29/100</f>
        <v>6.3990919322333681E-8</v>
      </c>
    </row>
    <row r="30" spans="1:29">
      <c r="H30" s="8">
        <v>7</v>
      </c>
    </row>
    <row r="31" spans="1:29">
      <c r="A31" t="s">
        <v>23</v>
      </c>
      <c r="E31" s="25">
        <v>28</v>
      </c>
      <c r="F31" s="21">
        <v>14</v>
      </c>
      <c r="G31" s="22">
        <v>34</v>
      </c>
      <c r="I31" s="26">
        <v>500</v>
      </c>
    </row>
    <row r="32" spans="1:29">
      <c r="E32" s="27" t="s">
        <v>24</v>
      </c>
      <c r="F32" s="21" t="s">
        <v>25</v>
      </c>
      <c r="G32" s="22" t="s">
        <v>20</v>
      </c>
      <c r="H32" s="8"/>
      <c r="I32" s="8" t="s">
        <v>26</v>
      </c>
    </row>
    <row r="33" spans="1:13">
      <c r="E33" s="28">
        <f>E31*0.1</f>
        <v>2.8000000000000003</v>
      </c>
      <c r="F33" s="28">
        <f>F31*0.01</f>
        <v>0.14000000000000001</v>
      </c>
      <c r="G33" s="29">
        <f>G31*0.1</f>
        <v>3.4000000000000004</v>
      </c>
      <c r="H33" s="29"/>
      <c r="I33" s="28">
        <f>I31*0.1</f>
        <v>50</v>
      </c>
    </row>
    <row r="34" spans="1:13">
      <c r="C34" s="29"/>
      <c r="D34" s="29" t="s">
        <v>27</v>
      </c>
      <c r="E34" s="29">
        <f>SQRT((E33)+(F33*(G33^2)))</f>
        <v>2.1019990485249989</v>
      </c>
    </row>
    <row r="35" spans="1:13" ht="15.75">
      <c r="A35" s="29"/>
      <c r="B35" s="29"/>
      <c r="F35" s="30" t="s">
        <v>20</v>
      </c>
      <c r="G35" s="30" t="s">
        <v>28</v>
      </c>
      <c r="H35" s="30" t="s">
        <v>29</v>
      </c>
      <c r="I35" s="30" t="s">
        <v>30</v>
      </c>
      <c r="J35" s="31" t="s">
        <v>39</v>
      </c>
      <c r="K35" s="31"/>
      <c r="L35" s="31"/>
      <c r="M35" s="31"/>
    </row>
    <row r="36" spans="1:13" ht="15.75">
      <c r="A36" s="29" t="s">
        <v>27</v>
      </c>
      <c r="B36" s="29">
        <f>SQRT((($E$29^2)/4)+($F$33*((D36*$H$29)^2)))</f>
        <v>1.4004999107461593E-7</v>
      </c>
      <c r="D36">
        <v>0.1</v>
      </c>
      <c r="F36" s="4">
        <f t="shared" ref="F36:F50" si="4">D36*$H$29</f>
        <v>1E-8</v>
      </c>
      <c r="G36">
        <f t="shared" ref="G36:G50" si="5">B36</f>
        <v>1.4004999107461593E-7</v>
      </c>
      <c r="H36">
        <f>F36*$I$33/100</f>
        <v>5.0000000000000001E-9</v>
      </c>
      <c r="I36">
        <f>G36-H36</f>
        <v>1.3504999107461593E-7</v>
      </c>
      <c r="J36" s="32" t="s">
        <v>38</v>
      </c>
      <c r="K36" s="32"/>
      <c r="L36" s="32"/>
      <c r="M36" s="32"/>
    </row>
    <row r="37" spans="1:13">
      <c r="A37" s="29"/>
      <c r="B37" s="29">
        <f t="shared" ref="B37:B50" si="6">SQRT((($E$29^2)/4)+($F$33*((D37*$H$29)^2)))</f>
        <v>1.5874507866387544E-7</v>
      </c>
      <c r="D37">
        <v>2</v>
      </c>
      <c r="F37" s="4">
        <f t="shared" si="4"/>
        <v>1.9999999999999999E-7</v>
      </c>
      <c r="G37">
        <f t="shared" si="5"/>
        <v>1.5874507866387544E-7</v>
      </c>
      <c r="H37">
        <f t="shared" ref="H37:H50" si="7">F37*$I$33/100</f>
        <v>9.9999999999999995E-8</v>
      </c>
      <c r="I37">
        <f t="shared" ref="I37:I49" si="8">G37-H37</f>
        <v>5.8745078663875446E-8</v>
      </c>
    </row>
    <row r="38" spans="1:13">
      <c r="A38" s="29"/>
      <c r="B38" s="29">
        <f t="shared" si="6"/>
        <v>2.0222264957219801E-7</v>
      </c>
      <c r="D38">
        <v>3.9</v>
      </c>
      <c r="F38" s="4">
        <f t="shared" si="4"/>
        <v>3.8999999999999997E-7</v>
      </c>
      <c r="G38">
        <f t="shared" si="5"/>
        <v>2.0222264957219801E-7</v>
      </c>
      <c r="H38">
        <f t="shared" si="7"/>
        <v>1.9499999999999999E-7</v>
      </c>
      <c r="I38">
        <f t="shared" si="8"/>
        <v>7.2226495721980282E-9</v>
      </c>
    </row>
    <row r="39" spans="1:13">
      <c r="A39" s="29"/>
      <c r="B39" s="29">
        <f t="shared" si="6"/>
        <v>2.5825568725586664E-7</v>
      </c>
      <c r="D39">
        <v>5.8</v>
      </c>
      <c r="F39" s="4">
        <f t="shared" si="4"/>
        <v>5.7999999999999995E-7</v>
      </c>
      <c r="G39">
        <f t="shared" si="5"/>
        <v>2.5825568725586664E-7</v>
      </c>
      <c r="H39">
        <f t="shared" si="7"/>
        <v>2.8999999999999998E-7</v>
      </c>
      <c r="I39">
        <f t="shared" si="8"/>
        <v>-3.1744312744133336E-8</v>
      </c>
    </row>
    <row r="40" spans="1:13">
      <c r="A40" s="29"/>
      <c r="B40" s="29">
        <f t="shared" si="6"/>
        <v>3.2032171328213139E-7</v>
      </c>
      <c r="D40">
        <v>7.7</v>
      </c>
      <c r="F40" s="4">
        <f t="shared" si="4"/>
        <v>7.6999999999999993E-7</v>
      </c>
      <c r="G40">
        <f t="shared" si="5"/>
        <v>3.2032171328213139E-7</v>
      </c>
      <c r="H40">
        <f t="shared" si="7"/>
        <v>3.8499999999999991E-7</v>
      </c>
      <c r="I40">
        <f t="shared" si="8"/>
        <v>-6.467828671786852E-8</v>
      </c>
    </row>
    <row r="41" spans="1:13">
      <c r="A41" s="29"/>
      <c r="B41" s="29">
        <f t="shared" si="6"/>
        <v>3.8551783356934347E-7</v>
      </c>
      <c r="D41">
        <v>9.6</v>
      </c>
      <c r="F41" s="4">
        <f t="shared" si="4"/>
        <v>9.5999999999999991E-7</v>
      </c>
      <c r="G41">
        <f t="shared" si="5"/>
        <v>3.8551783356934347E-7</v>
      </c>
      <c r="H41">
        <f t="shared" si="7"/>
        <v>4.7999999999999996E-7</v>
      </c>
      <c r="I41">
        <f t="shared" si="8"/>
        <v>-9.448216643065649E-8</v>
      </c>
    </row>
    <row r="42" spans="1:13">
      <c r="A42" s="29"/>
      <c r="B42" s="29">
        <f t="shared" si="6"/>
        <v>4.5249309386995074E-7</v>
      </c>
      <c r="D42">
        <v>11.5</v>
      </c>
      <c r="F42" s="4">
        <f t="shared" si="4"/>
        <v>1.15E-6</v>
      </c>
      <c r="G42">
        <f t="shared" si="5"/>
        <v>4.5249309386995074E-7</v>
      </c>
      <c r="H42">
        <f t="shared" si="7"/>
        <v>5.75E-7</v>
      </c>
      <c r="I42">
        <f t="shared" si="8"/>
        <v>-1.2250690613004926E-7</v>
      </c>
    </row>
    <row r="43" spans="1:13">
      <c r="A43" s="29"/>
      <c r="B43" s="29">
        <f t="shared" si="6"/>
        <v>5.2056123559097248E-7</v>
      </c>
      <c r="D43">
        <v>13.4</v>
      </c>
      <c r="F43" s="4">
        <f t="shared" si="4"/>
        <v>1.3399999999999999E-6</v>
      </c>
      <c r="G43">
        <f t="shared" si="5"/>
        <v>5.2056123559097248E-7</v>
      </c>
      <c r="H43">
        <f t="shared" si="7"/>
        <v>6.6999999999999994E-7</v>
      </c>
      <c r="I43">
        <f t="shared" si="8"/>
        <v>-1.4943876440902746E-7</v>
      </c>
    </row>
    <row r="44" spans="1:13">
      <c r="A44" s="29"/>
      <c r="B44" s="29">
        <f t="shared" si="6"/>
        <v>5.8934370277453544E-7</v>
      </c>
      <c r="D44">
        <v>15.3</v>
      </c>
      <c r="F44" s="4">
        <f t="shared" si="4"/>
        <v>1.53E-6</v>
      </c>
      <c r="G44">
        <f t="shared" si="5"/>
        <v>5.8934370277453544E-7</v>
      </c>
      <c r="H44">
        <f t="shared" si="7"/>
        <v>7.6499999999999998E-7</v>
      </c>
      <c r="I44">
        <f t="shared" si="8"/>
        <v>-1.7565629722546454E-7</v>
      </c>
    </row>
    <row r="45" spans="1:13">
      <c r="A45" s="29"/>
      <c r="B45" s="29">
        <f t="shared" si="6"/>
        <v>6.5861673225025182E-7</v>
      </c>
      <c r="D45">
        <v>17.2</v>
      </c>
      <c r="F45" s="4">
        <f t="shared" si="4"/>
        <v>1.7199999999999998E-6</v>
      </c>
      <c r="G45">
        <f t="shared" si="5"/>
        <v>6.5861673225025182E-7</v>
      </c>
      <c r="H45">
        <f t="shared" si="7"/>
        <v>8.5999999999999992E-7</v>
      </c>
      <c r="I45">
        <f t="shared" si="8"/>
        <v>-2.013832677497481E-7</v>
      </c>
    </row>
    <row r="46" spans="1:13">
      <c r="A46" s="29"/>
      <c r="B46" s="29">
        <f t="shared" si="6"/>
        <v>7.2824034494114645E-7</v>
      </c>
      <c r="D46">
        <v>19.100000000000001</v>
      </c>
      <c r="F46" s="4">
        <f t="shared" si="4"/>
        <v>1.9099999999999999E-6</v>
      </c>
      <c r="G46">
        <f t="shared" si="5"/>
        <v>7.2824034494114645E-7</v>
      </c>
      <c r="H46">
        <f t="shared" si="7"/>
        <v>9.5499999999999996E-7</v>
      </c>
      <c r="I46">
        <f t="shared" si="8"/>
        <v>-2.2675965505885351E-7</v>
      </c>
    </row>
    <row r="47" spans="1:13">
      <c r="A47" s="29"/>
      <c r="B47" s="29">
        <f t="shared" si="6"/>
        <v>7.9812279756939655E-7</v>
      </c>
      <c r="D47">
        <v>21</v>
      </c>
      <c r="F47" s="4">
        <f t="shared" si="4"/>
        <v>2.0999999999999998E-6</v>
      </c>
      <c r="G47">
        <f t="shared" si="5"/>
        <v>7.9812279756939655E-7</v>
      </c>
      <c r="H47">
        <f t="shared" si="7"/>
        <v>1.0499999999999999E-6</v>
      </c>
      <c r="I47">
        <f t="shared" si="8"/>
        <v>-2.5187720243060335E-7</v>
      </c>
    </row>
    <row r="48" spans="1:13">
      <c r="A48" s="29"/>
      <c r="B48" s="29">
        <f t="shared" si="6"/>
        <v>8.6820158949405288E-7</v>
      </c>
      <c r="D48">
        <v>22.9</v>
      </c>
      <c r="F48" s="4">
        <f t="shared" si="4"/>
        <v>2.2899999999999997E-6</v>
      </c>
      <c r="G48">
        <f t="shared" si="5"/>
        <v>8.6820158949405288E-7</v>
      </c>
      <c r="H48">
        <f t="shared" si="7"/>
        <v>1.1449999999999998E-6</v>
      </c>
      <c r="I48">
        <f t="shared" si="8"/>
        <v>-2.7679841050594696E-7</v>
      </c>
    </row>
    <row r="49" spans="1:19">
      <c r="A49" s="29"/>
      <c r="B49" s="29">
        <f t="shared" si="6"/>
        <v>9.384327360018938E-7</v>
      </c>
      <c r="D49">
        <v>24.8</v>
      </c>
      <c r="F49" s="4">
        <f t="shared" si="4"/>
        <v>2.48E-6</v>
      </c>
      <c r="G49">
        <f t="shared" si="5"/>
        <v>9.384327360018938E-7</v>
      </c>
      <c r="H49">
        <f t="shared" si="7"/>
        <v>1.24E-6</v>
      </c>
      <c r="I49">
        <f t="shared" si="8"/>
        <v>-3.0156726399810619E-7</v>
      </c>
    </row>
    <row r="50" spans="1:19">
      <c r="A50" s="29"/>
      <c r="B50" s="29">
        <f t="shared" si="6"/>
        <v>1.0087844170089069E-6</v>
      </c>
      <c r="D50">
        <v>26.7</v>
      </c>
      <c r="F50" s="4">
        <f t="shared" si="4"/>
        <v>2.6699999999999998E-6</v>
      </c>
      <c r="G50">
        <f t="shared" si="5"/>
        <v>1.0087844170089069E-6</v>
      </c>
      <c r="H50">
        <f t="shared" si="7"/>
        <v>1.3349999999999999E-6</v>
      </c>
      <c r="I50">
        <f>G50-H50</f>
        <v>-3.2621558299109306E-7</v>
      </c>
    </row>
    <row r="51" spans="1:19">
      <c r="A51" s="29"/>
      <c r="B51" s="29"/>
    </row>
    <row r="52" spans="1:19">
      <c r="C52" s="29"/>
      <c r="D52" s="29"/>
      <c r="E52" s="29"/>
      <c r="L52">
        <f>MATCH(0,I36:I50,-1)</f>
        <v>3</v>
      </c>
    </row>
    <row r="53" spans="1:19">
      <c r="L53" t="str">
        <f>ADDRESS(35+L52,11)</f>
        <v>$K$38</v>
      </c>
      <c r="M53">
        <f ca="1">INDIRECT(L53,TRUE)</f>
        <v>0</v>
      </c>
      <c r="O53" t="s">
        <v>31</v>
      </c>
      <c r="P53">
        <f ca="1">M54</f>
        <v>7.2226495721980282E-9</v>
      </c>
      <c r="R53" t="s">
        <v>32</v>
      </c>
      <c r="S53">
        <v>0</v>
      </c>
    </row>
    <row r="54" spans="1:19">
      <c r="L54" t="str">
        <f>ADDRESS(35+L52,9)</f>
        <v>$I$38</v>
      </c>
      <c r="M54">
        <f ca="1">INDIRECT(L54,TRUE)</f>
        <v>7.2226495721980282E-9</v>
      </c>
      <c r="O54" t="s">
        <v>33</v>
      </c>
      <c r="P54">
        <f ca="1">M54</f>
        <v>7.2226495721980282E-9</v>
      </c>
      <c r="R54" t="s">
        <v>34</v>
      </c>
      <c r="S54">
        <f ca="1">M53</f>
        <v>0</v>
      </c>
    </row>
    <row r="56" spans="1:19">
      <c r="O56" t="s">
        <v>31</v>
      </c>
      <c r="P56">
        <v>0</v>
      </c>
      <c r="R56" t="s">
        <v>32</v>
      </c>
      <c r="S56">
        <f ca="1">M53</f>
        <v>0</v>
      </c>
    </row>
    <row r="57" spans="1:19">
      <c r="O57" t="s">
        <v>33</v>
      </c>
      <c r="P57">
        <f ca="1">M54</f>
        <v>7.2226495721980282E-9</v>
      </c>
      <c r="R57" t="s">
        <v>34</v>
      </c>
      <c r="S57">
        <f ca="1">M53</f>
        <v>0</v>
      </c>
    </row>
    <row r="681" spans="22:22">
      <c r="V681" t="s">
        <v>35</v>
      </c>
    </row>
  </sheetData>
  <mergeCells count="5">
    <mergeCell ref="A1:F1"/>
    <mergeCell ref="F22:H22"/>
    <mergeCell ref="E27:N27"/>
    <mergeCell ref="J35:M35"/>
    <mergeCell ref="J36:M36"/>
  </mergeCells>
  <conditionalFormatting sqref="I36:I50 L5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{089F9EAD-DBB4-4A57-A400-FA1BF2873503}</x14:id>
        </ext>
      </extLst>
    </cfRule>
  </conditionalFormatting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0" r:id="rId4">
          <objectPr defaultSize="0" autoPict="0" r:id="rId5">
            <anchor moveWithCells="1">
              <from>
                <xdr:col>0</xdr:col>
                <xdr:colOff>66675</xdr:colOff>
                <xdr:row>31</xdr:row>
                <xdr:rowOff>47625</xdr:rowOff>
              </from>
              <to>
                <xdr:col>3</xdr:col>
                <xdr:colOff>285750</xdr:colOff>
                <xdr:row>34</xdr:row>
                <xdr:rowOff>114300</xdr:rowOff>
              </to>
            </anchor>
          </objectPr>
        </oleObject>
      </mc:Choice>
      <mc:Fallback>
        <oleObject progId="Equation.3" shapeId="1030" r:id="rId4"/>
      </mc:Fallback>
    </mc:AlternateContent>
    <mc:AlternateContent xmlns:mc="http://schemas.openxmlformats.org/markup-compatibility/2006">
      <mc:Choice Requires="x14">
        <oleObject progId="Equation.3" shapeId="1031" r:id="rId6">
          <objectPr defaultSize="0" autoPict="0" r:id="rId7">
            <anchor moveWithCells="1">
              <from>
                <xdr:col>6</xdr:col>
                <xdr:colOff>57150</xdr:colOff>
                <xdr:row>5</xdr:row>
                <xdr:rowOff>66675</xdr:rowOff>
              </from>
              <to>
                <xdr:col>10</xdr:col>
                <xdr:colOff>419100</xdr:colOff>
                <xdr:row>8</xdr:row>
                <xdr:rowOff>104775</xdr:rowOff>
              </to>
            </anchor>
          </objectPr>
        </oleObject>
      </mc:Choice>
      <mc:Fallback>
        <oleObject progId="Equation.3" shapeId="1031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Spinner 1">
              <controlPr defaultSize="0" autoPict="0">
                <anchor moveWithCells="1" sizeWithCells="1">
                  <from>
                    <xdr:col>3</xdr:col>
                    <xdr:colOff>514350</xdr:colOff>
                    <xdr:row>29</xdr:row>
                    <xdr:rowOff>28575</xdr:rowOff>
                  </from>
                  <to>
                    <xdr:col>4</xdr:col>
                    <xdr:colOff>323850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Spinner 2">
              <controlPr defaultSize="0" autoPict="0">
                <anchor moveWithCells="1" sizeWithCells="1">
                  <from>
                    <xdr:col>5</xdr:col>
                    <xdr:colOff>38100</xdr:colOff>
                    <xdr:row>29</xdr:row>
                    <xdr:rowOff>66675</xdr:rowOff>
                  </from>
                  <to>
                    <xdr:col>5</xdr:col>
                    <xdr:colOff>428625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Spinner 3">
              <controlPr defaultSize="0" autoPict="0">
                <anchor moveWithCells="1" sizeWithCells="1">
                  <from>
                    <xdr:col>6</xdr:col>
                    <xdr:colOff>209550</xdr:colOff>
                    <xdr:row>29</xdr:row>
                    <xdr:rowOff>57150</xdr:rowOff>
                  </from>
                  <to>
                    <xdr:col>6</xdr:col>
                    <xdr:colOff>628650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Spinner 4">
              <controlPr defaultSize="0" autoPict="0">
                <anchor moveWithCells="1" sizeWithCells="1">
                  <from>
                    <xdr:col>7</xdr:col>
                    <xdr:colOff>542925</xdr:colOff>
                    <xdr:row>29</xdr:row>
                    <xdr:rowOff>95250</xdr:rowOff>
                  </from>
                  <to>
                    <xdr:col>8</xdr:col>
                    <xdr:colOff>495300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Spinner 5">
              <controlPr defaultSize="0" autoPict="0">
                <anchor moveWithCells="1" sizeWithCells="1">
                  <from>
                    <xdr:col>3</xdr:col>
                    <xdr:colOff>190500</xdr:colOff>
                    <xdr:row>21</xdr:row>
                    <xdr:rowOff>142875</xdr:rowOff>
                  </from>
                  <to>
                    <xdr:col>4</xdr:col>
                    <xdr:colOff>38100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9F9EAD-DBB4-4A57-A400-FA1BF2873503}">
            <x14:dataBar minLength="0" maxLength="100" negativeBarColorSameAsPositive="1" axisPosition="none">
              <x14:cfvo type="min"/>
              <x14:cfvo type="max"/>
            </x14:dataBar>
          </x14:cfRule>
          <xm:sqref>I36:I50 L52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Horwitz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Veselin Kmetov</dc:creator>
  <cp:lastModifiedBy>Veselin Kmetov</cp:lastModifiedBy>
  <dcterms:created xsi:type="dcterms:W3CDTF">2016-03-27T19:06:06Z</dcterms:created>
  <dcterms:modified xsi:type="dcterms:W3CDTF">2016-03-27T19:10:47Z</dcterms:modified>
</cp:coreProperties>
</file>